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4\compartida-casa-central\Docu_Contabilidad\Carlos Hidalgo\Documentos\8. Balances BEP\BEP\BEP 2024\11. Noviembre 2024\"/>
    </mc:Choice>
  </mc:AlternateContent>
  <bookViews>
    <workbookView xWindow="0" yWindow="0" windowWidth="28800" windowHeight="12330"/>
  </bookViews>
  <sheets>
    <sheet name="BEP" sheetId="1" r:id="rId1"/>
    <sheet name="Ingreso" sheetId="2" r:id="rId2"/>
    <sheet name="Egresos" sheetId="3" r:id="rId3"/>
    <sheet name="Balance" sheetId="4" r:id="rId4"/>
  </sheets>
  <externalReferences>
    <externalReference r:id="rId5"/>
    <externalReference r:id="rId6"/>
  </externalReferences>
  <definedNames>
    <definedName name="_xlnm._FilterDatabase" localSheetId="3" hidden="1">Balance!$A$13:$AJ$203</definedName>
    <definedName name="_xlnm._FilterDatabase" localSheetId="2" hidden="1">Egresos!$A$2:$N$414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B9" i="1"/>
  <c r="E339" i="3"/>
  <c r="X64" i="4" l="1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A80" i="4"/>
  <c r="AA81" i="4"/>
  <c r="AA82" i="4"/>
  <c r="AA83" i="4"/>
  <c r="AA84" i="4"/>
  <c r="AA85" i="4"/>
  <c r="AA86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62" i="4"/>
  <c r="AA63" i="4"/>
  <c r="AA14" i="4"/>
  <c r="U199" i="4"/>
  <c r="U168" i="4"/>
  <c r="U203" i="4"/>
  <c r="AA200" i="4"/>
  <c r="AA201" i="4"/>
  <c r="AA202" i="4"/>
  <c r="AA199" i="4"/>
  <c r="AA170" i="4"/>
  <c r="AA171" i="4"/>
  <c r="AA172" i="4"/>
  <c r="AA173" i="4"/>
  <c r="AA174" i="4"/>
  <c r="AA175" i="4"/>
  <c r="AA176" i="4"/>
  <c r="AA177" i="4"/>
  <c r="AA178" i="4"/>
  <c r="AA179" i="4"/>
  <c r="AA180" i="4"/>
  <c r="AA181" i="4"/>
  <c r="AA182" i="4"/>
  <c r="AA183" i="4"/>
  <c r="AA184" i="4"/>
  <c r="AA185" i="4"/>
  <c r="AA186" i="4"/>
  <c r="AA187" i="4"/>
  <c r="AA188" i="4"/>
  <c r="AA189" i="4"/>
  <c r="AA190" i="4"/>
  <c r="AA191" i="4"/>
  <c r="AA192" i="4"/>
  <c r="AA193" i="4"/>
  <c r="AA194" i="4"/>
  <c r="AA195" i="4"/>
  <c r="AA196" i="4"/>
  <c r="AA197" i="4"/>
  <c r="AA198" i="4"/>
  <c r="AA168" i="4"/>
  <c r="AA169" i="4"/>
  <c r="AA167" i="4"/>
  <c r="AA166" i="4"/>
  <c r="AA165" i="4"/>
  <c r="AA164" i="4"/>
  <c r="AA163" i="4"/>
  <c r="AA162" i="4"/>
  <c r="AA161" i="4"/>
  <c r="AA160" i="4"/>
  <c r="AA159" i="4"/>
  <c r="AA158" i="4"/>
  <c r="AA157" i="4"/>
  <c r="AA156" i="4"/>
  <c r="AA155" i="4"/>
  <c r="AA154" i="4"/>
  <c r="AA153" i="4"/>
  <c r="AA152" i="4"/>
  <c r="AA151" i="4"/>
  <c r="AA150" i="4"/>
  <c r="AA149" i="4"/>
  <c r="AA148" i="4"/>
  <c r="AA147" i="4"/>
  <c r="AA146" i="4"/>
  <c r="AA145" i="4"/>
  <c r="AA144" i="4"/>
  <c r="AA143" i="4"/>
  <c r="AA142" i="4"/>
  <c r="AA141" i="4"/>
  <c r="AA140" i="4"/>
  <c r="AA139" i="4"/>
  <c r="AA138" i="4"/>
  <c r="AA137" i="4"/>
  <c r="AA136" i="4"/>
  <c r="AA135" i="4"/>
  <c r="AA134" i="4"/>
  <c r="AA133" i="4"/>
  <c r="AA132" i="4"/>
  <c r="AA131" i="4"/>
  <c r="AA130" i="4"/>
  <c r="AA129" i="4"/>
  <c r="AA128" i="4"/>
  <c r="AA127" i="4"/>
  <c r="AA126" i="4"/>
  <c r="AA125" i="4"/>
  <c r="AA124" i="4"/>
  <c r="AA123" i="4"/>
  <c r="AA122" i="4"/>
  <c r="AA121" i="4"/>
  <c r="AA120" i="4"/>
  <c r="AA119" i="4"/>
  <c r="AA118" i="4"/>
  <c r="AA117" i="4"/>
  <c r="AA116" i="4"/>
  <c r="AA115" i="4"/>
  <c r="AA114" i="4"/>
  <c r="AA113" i="4"/>
  <c r="AA112" i="4"/>
  <c r="AA111" i="4"/>
  <c r="AA110" i="4"/>
  <c r="AA109" i="4"/>
  <c r="AA108" i="4"/>
  <c r="AA107" i="4"/>
  <c r="AA106" i="4"/>
  <c r="AA105" i="4"/>
  <c r="AA104" i="4"/>
  <c r="AA103" i="4"/>
  <c r="AA102" i="4"/>
  <c r="AA101" i="4"/>
  <c r="AA100" i="4"/>
  <c r="AA99" i="4"/>
  <c r="AA98" i="4"/>
  <c r="AA97" i="4"/>
  <c r="AA96" i="4"/>
  <c r="AA95" i="4"/>
  <c r="AA94" i="4"/>
  <c r="AA93" i="4"/>
  <c r="AA92" i="4"/>
  <c r="AA91" i="4"/>
  <c r="AA90" i="4"/>
  <c r="AA89" i="4"/>
  <c r="AA88" i="4"/>
  <c r="AA87" i="4"/>
  <c r="X86" i="4" l="1"/>
  <c r="U155" i="4" l="1"/>
  <c r="U201" i="4"/>
  <c r="U197" i="4" l="1"/>
  <c r="U198" i="4"/>
  <c r="U200" i="4"/>
  <c r="U202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U87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14" i="4"/>
  <c r="AB192" i="4"/>
  <c r="AB193" i="4"/>
  <c r="AB194" i="4"/>
  <c r="AB195" i="4"/>
  <c r="AB196" i="4"/>
  <c r="AB197" i="4"/>
  <c r="AB198" i="4"/>
  <c r="AB200" i="4"/>
  <c r="AB201" i="4"/>
  <c r="AB202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B112" i="4"/>
  <c r="AB113" i="4"/>
  <c r="AB114" i="4"/>
  <c r="AB115" i="4"/>
  <c r="AB116" i="4"/>
  <c r="AB117" i="4"/>
  <c r="AB118" i="4"/>
  <c r="AB119" i="4"/>
  <c r="AB120" i="4"/>
  <c r="AB121" i="4"/>
  <c r="AB122" i="4"/>
  <c r="AB123" i="4"/>
  <c r="AB124" i="4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39" i="4"/>
  <c r="AB140" i="4"/>
  <c r="AB141" i="4"/>
  <c r="AB142" i="4"/>
  <c r="AB143" i="4"/>
  <c r="AB144" i="4"/>
  <c r="AB145" i="4"/>
  <c r="AB146" i="4"/>
  <c r="AB147" i="4"/>
  <c r="AB148" i="4"/>
  <c r="AB149" i="4"/>
  <c r="AB150" i="4"/>
  <c r="AB151" i="4"/>
  <c r="AB152" i="4"/>
  <c r="AB153" i="4"/>
  <c r="AB154" i="4"/>
  <c r="AB155" i="4"/>
  <c r="AB156" i="4"/>
  <c r="AB157" i="4"/>
  <c r="AB158" i="4"/>
  <c r="AB159" i="4"/>
  <c r="AB160" i="4"/>
  <c r="AB161" i="4"/>
  <c r="AB162" i="4"/>
  <c r="AB163" i="4"/>
  <c r="AB164" i="4"/>
  <c r="AB165" i="4"/>
  <c r="AB166" i="4"/>
  <c r="AB167" i="4"/>
  <c r="AB169" i="4"/>
  <c r="AB170" i="4"/>
  <c r="AB171" i="4"/>
  <c r="AB172" i="4"/>
  <c r="AB173" i="4"/>
  <c r="AB174" i="4"/>
  <c r="AB175" i="4"/>
  <c r="AB176" i="4"/>
  <c r="AB177" i="4"/>
  <c r="AB178" i="4"/>
  <c r="AB179" i="4"/>
  <c r="AB180" i="4"/>
  <c r="AB181" i="4"/>
  <c r="AB182" i="4"/>
  <c r="AB183" i="4"/>
  <c r="AB184" i="4"/>
  <c r="AB185" i="4"/>
  <c r="AB186" i="4"/>
  <c r="AB187" i="4"/>
  <c r="AB188" i="4"/>
  <c r="AB189" i="4"/>
  <c r="AB190" i="4"/>
  <c r="AB191" i="4"/>
  <c r="F584" i="1" l="1"/>
  <c r="E176" i="1"/>
  <c r="E178" i="1"/>
  <c r="E179" i="1"/>
  <c r="E181" i="1"/>
  <c r="E183" i="1"/>
  <c r="E184" i="1"/>
  <c r="E185" i="1"/>
  <c r="E186" i="1"/>
  <c r="E188" i="1"/>
  <c r="E189" i="1"/>
  <c r="E190" i="1"/>
  <c r="E192" i="1"/>
  <c r="E193" i="1"/>
  <c r="E195" i="1"/>
  <c r="E196" i="1"/>
  <c r="E197" i="1"/>
  <c r="E198" i="1"/>
  <c r="E199" i="1"/>
  <c r="E200" i="1"/>
  <c r="E201" i="1"/>
  <c r="E203" i="1"/>
  <c r="E205" i="1"/>
  <c r="E207" i="1"/>
  <c r="E208" i="1"/>
  <c r="E209" i="1"/>
  <c r="E210" i="1"/>
  <c r="E211" i="1"/>
  <c r="E212" i="1"/>
  <c r="E213" i="1"/>
  <c r="E214" i="1"/>
  <c r="E216" i="1"/>
  <c r="E217" i="1"/>
  <c r="E219" i="1"/>
  <c r="E220" i="1"/>
  <c r="E221" i="1"/>
  <c r="E222" i="1"/>
  <c r="E224" i="1"/>
  <c r="E225" i="1"/>
  <c r="E226" i="1"/>
  <c r="E227" i="1"/>
  <c r="E229" i="1"/>
  <c r="E230" i="1"/>
  <c r="E231" i="1"/>
  <c r="E233" i="1"/>
  <c r="E234" i="1"/>
  <c r="E235" i="1"/>
  <c r="E236" i="1"/>
  <c r="E237" i="1"/>
  <c r="E239" i="1"/>
  <c r="E240" i="1"/>
  <c r="E241" i="1"/>
  <c r="E242" i="1"/>
  <c r="E244" i="1"/>
  <c r="E245" i="1"/>
  <c r="E246" i="1"/>
  <c r="E247" i="1"/>
  <c r="E248" i="1"/>
  <c r="E250" i="1"/>
  <c r="E251" i="1"/>
  <c r="E254" i="1"/>
  <c r="E255" i="1"/>
  <c r="E256" i="1"/>
  <c r="E258" i="1"/>
  <c r="E259" i="1"/>
  <c r="E260" i="1"/>
  <c r="E261" i="1"/>
  <c r="E262" i="1"/>
  <c r="E264" i="1"/>
  <c r="E265" i="1"/>
  <c r="E266" i="1"/>
  <c r="E267" i="1"/>
  <c r="E268" i="1"/>
  <c r="E269" i="1"/>
  <c r="E271" i="1"/>
  <c r="E272" i="1"/>
  <c r="E275" i="1"/>
  <c r="E277" i="1"/>
  <c r="E278" i="1"/>
  <c r="E280" i="1"/>
  <c r="E281" i="1"/>
  <c r="E282" i="1"/>
  <c r="E284" i="1"/>
  <c r="E285" i="1"/>
  <c r="E287" i="1"/>
  <c r="E288" i="1"/>
  <c r="E289" i="1"/>
  <c r="E291" i="1"/>
  <c r="E293" i="1"/>
  <c r="E295" i="1"/>
  <c r="E296" i="1"/>
  <c r="E297" i="1"/>
  <c r="E298" i="1"/>
  <c r="E299" i="1"/>
  <c r="E300" i="1"/>
  <c r="E301" i="1"/>
  <c r="E302" i="1"/>
  <c r="E304" i="1"/>
  <c r="E305" i="1"/>
  <c r="E307" i="1"/>
  <c r="E308" i="1"/>
  <c r="E309" i="1"/>
  <c r="E311" i="1"/>
  <c r="E312" i="1"/>
  <c r="E313" i="1"/>
  <c r="E315" i="1"/>
  <c r="E316" i="1"/>
  <c r="E317" i="1"/>
  <c r="E318" i="1"/>
  <c r="E319" i="1"/>
  <c r="E320" i="1"/>
  <c r="E321" i="1"/>
  <c r="E322" i="1"/>
  <c r="E324" i="1"/>
  <c r="E325" i="1"/>
  <c r="E326" i="1"/>
  <c r="E327" i="1"/>
  <c r="E328" i="1"/>
  <c r="E330" i="1"/>
  <c r="E331" i="1"/>
  <c r="E334" i="1"/>
  <c r="E335" i="1"/>
  <c r="E336" i="1"/>
  <c r="E338" i="1"/>
  <c r="E339" i="1"/>
  <c r="E340" i="1"/>
  <c r="E341" i="1"/>
  <c r="E343" i="1"/>
  <c r="E344" i="1"/>
  <c r="E345" i="1"/>
  <c r="E346" i="1"/>
  <c r="E347" i="1"/>
  <c r="E348" i="1"/>
  <c r="E350" i="1"/>
  <c r="E352" i="1"/>
  <c r="E353" i="1"/>
  <c r="E354" i="1"/>
  <c r="E356" i="1"/>
  <c r="E357" i="1"/>
  <c r="E358" i="1"/>
  <c r="E359" i="1"/>
  <c r="E360" i="1"/>
  <c r="E361" i="1"/>
  <c r="E362" i="1"/>
  <c r="E364" i="1"/>
  <c r="E365" i="1"/>
  <c r="E368" i="1"/>
  <c r="E370" i="1"/>
  <c r="E371" i="1"/>
  <c r="E372" i="1"/>
  <c r="E373" i="1"/>
  <c r="E376" i="1"/>
  <c r="E377" i="1"/>
  <c r="E379" i="1"/>
  <c r="E380" i="1"/>
  <c r="E381" i="1"/>
  <c r="E383" i="1"/>
  <c r="E384" i="1"/>
  <c r="E385" i="1"/>
  <c r="E386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6" i="1"/>
  <c r="E407" i="1"/>
  <c r="E408" i="1"/>
  <c r="E409" i="1"/>
  <c r="E410" i="1"/>
  <c r="E411" i="1"/>
  <c r="E412" i="1"/>
  <c r="E413" i="1"/>
  <c r="E414" i="1"/>
  <c r="E416" i="1"/>
  <c r="E417" i="1"/>
  <c r="E418" i="1"/>
  <c r="E419" i="1"/>
  <c r="E420" i="1"/>
  <c r="E421" i="1"/>
  <c r="E422" i="1"/>
  <c r="E423" i="1"/>
  <c r="E425" i="1"/>
  <c r="E426" i="1"/>
  <c r="E427" i="1"/>
  <c r="E428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3" i="1"/>
  <c r="E444" i="1"/>
  <c r="E445" i="1"/>
  <c r="E446" i="1"/>
  <c r="E447" i="1"/>
  <c r="E448" i="1"/>
  <c r="E449" i="1"/>
  <c r="E451" i="1"/>
  <c r="E452" i="1"/>
  <c r="E453" i="1"/>
  <c r="E454" i="1"/>
  <c r="E455" i="1"/>
  <c r="E457" i="1"/>
  <c r="E458" i="1"/>
  <c r="E459" i="1"/>
  <c r="E460" i="1"/>
  <c r="E462" i="1"/>
  <c r="E463" i="1"/>
  <c r="E464" i="1"/>
  <c r="E465" i="1"/>
  <c r="E466" i="1"/>
  <c r="E467" i="1"/>
  <c r="E470" i="1"/>
  <c r="E472" i="1"/>
  <c r="E473" i="1"/>
  <c r="E476" i="1"/>
  <c r="E477" i="1"/>
  <c r="E478" i="1"/>
  <c r="E479" i="1"/>
  <c r="E480" i="1"/>
  <c r="E481" i="1"/>
  <c r="E482" i="1"/>
  <c r="E483" i="1"/>
  <c r="E484" i="1"/>
  <c r="E485" i="1"/>
  <c r="E487" i="1"/>
  <c r="E489" i="1"/>
  <c r="E491" i="1"/>
  <c r="E492" i="1"/>
  <c r="E494" i="1"/>
  <c r="E495" i="1"/>
  <c r="E496" i="1"/>
  <c r="E498" i="1"/>
  <c r="E499" i="1"/>
  <c r="E500" i="1"/>
  <c r="E502" i="1"/>
  <c r="E503" i="1"/>
  <c r="E504" i="1"/>
  <c r="E505" i="1"/>
  <c r="E506" i="1"/>
  <c r="E508" i="1"/>
  <c r="E509" i="1"/>
  <c r="E510" i="1"/>
  <c r="E512" i="1"/>
  <c r="E513" i="1"/>
  <c r="E515" i="1"/>
  <c r="E516" i="1"/>
  <c r="E518" i="1"/>
  <c r="E519" i="1"/>
  <c r="E521" i="1"/>
  <c r="E522" i="1"/>
  <c r="E523" i="1"/>
  <c r="E525" i="1"/>
  <c r="E526" i="1"/>
  <c r="E527" i="1"/>
  <c r="E528" i="1"/>
  <c r="E530" i="1"/>
  <c r="E531" i="1"/>
  <c r="E532" i="1"/>
  <c r="E534" i="1"/>
  <c r="E535" i="1"/>
  <c r="E537" i="1"/>
  <c r="E538" i="1"/>
  <c r="E539" i="1"/>
  <c r="E542" i="1"/>
  <c r="E543" i="1"/>
  <c r="E544" i="1"/>
  <c r="E545" i="1"/>
  <c r="E546" i="1"/>
  <c r="E547" i="1"/>
  <c r="E550" i="1"/>
  <c r="E551" i="1"/>
  <c r="E553" i="1"/>
  <c r="E554" i="1"/>
  <c r="E555" i="1"/>
  <c r="E556" i="1"/>
  <c r="E557" i="1"/>
  <c r="E558" i="1"/>
  <c r="E559" i="1"/>
  <c r="E560" i="1"/>
  <c r="E562" i="1"/>
  <c r="E563" i="1"/>
  <c r="E565" i="1"/>
  <c r="E568" i="1"/>
  <c r="E569" i="1"/>
  <c r="E570" i="1"/>
  <c r="E571" i="1"/>
  <c r="E572" i="1"/>
  <c r="E575" i="1"/>
  <c r="E576" i="1"/>
  <c r="E578" i="1"/>
  <c r="E579" i="1"/>
  <c r="E581" i="1"/>
  <c r="E582" i="1"/>
  <c r="E583" i="1"/>
  <c r="E584" i="1"/>
  <c r="G582" i="1"/>
  <c r="G581" i="1"/>
  <c r="G579" i="1"/>
  <c r="G578" i="1"/>
  <c r="G576" i="1"/>
  <c r="G575" i="1"/>
  <c r="G572" i="1"/>
  <c r="G571" i="1"/>
  <c r="G570" i="1"/>
  <c r="G569" i="1"/>
  <c r="G568" i="1"/>
  <c r="G565" i="1"/>
  <c r="G563" i="1"/>
  <c r="G560" i="1"/>
  <c r="G558" i="1"/>
  <c r="G555" i="1"/>
  <c r="G554" i="1"/>
  <c r="G553" i="1"/>
  <c r="G551" i="1"/>
  <c r="G550" i="1"/>
  <c r="G547" i="1"/>
  <c r="G546" i="1"/>
  <c r="G545" i="1"/>
  <c r="G544" i="1"/>
  <c r="G543" i="1"/>
  <c r="G542" i="1"/>
  <c r="G516" i="1"/>
  <c r="G515" i="1"/>
  <c r="G513" i="1"/>
  <c r="G512" i="1"/>
  <c r="G510" i="1"/>
  <c r="G508" i="1"/>
  <c r="G506" i="1"/>
  <c r="G505" i="1"/>
  <c r="G504" i="1"/>
  <c r="G503" i="1"/>
  <c r="G502" i="1"/>
  <c r="G500" i="1"/>
  <c r="G499" i="1"/>
  <c r="G498" i="1"/>
  <c r="G496" i="1"/>
  <c r="G495" i="1"/>
  <c r="G494" i="1"/>
  <c r="G492" i="1"/>
  <c r="G491" i="1"/>
  <c r="G489" i="1"/>
  <c r="G487" i="1"/>
  <c r="G484" i="1"/>
  <c r="G482" i="1"/>
  <c r="G481" i="1"/>
  <c r="G480" i="1"/>
  <c r="G479" i="1"/>
  <c r="G478" i="1"/>
  <c r="G477" i="1"/>
  <c r="G476" i="1"/>
  <c r="G373" i="1"/>
  <c r="G372" i="1"/>
  <c r="G371" i="1"/>
  <c r="G370" i="1"/>
  <c r="G368" i="1"/>
  <c r="G362" i="1"/>
  <c r="G361" i="1"/>
  <c r="G350" i="1"/>
  <c r="G341" i="1"/>
  <c r="G340" i="1"/>
  <c r="G339" i="1"/>
  <c r="G335" i="1"/>
  <c r="G291" i="1"/>
  <c r="G288" i="1"/>
  <c r="G285" i="1"/>
  <c r="G284" i="1"/>
  <c r="G282" i="1"/>
  <c r="G281" i="1"/>
  <c r="G280" i="1"/>
  <c r="G278" i="1"/>
  <c r="G277" i="1"/>
  <c r="G230" i="1"/>
  <c r="G227" i="1"/>
  <c r="G226" i="1"/>
  <c r="G225" i="1"/>
  <c r="G224" i="1"/>
  <c r="G222" i="1"/>
  <c r="G221" i="1"/>
  <c r="G217" i="1"/>
  <c r="G216" i="1"/>
  <c r="G212" i="1"/>
  <c r="G211" i="1"/>
  <c r="G210" i="1"/>
  <c r="G209" i="1"/>
  <c r="G208" i="1"/>
  <c r="G207" i="1"/>
  <c r="G199" i="1"/>
  <c r="G198" i="1"/>
  <c r="G197" i="1"/>
  <c r="G196" i="1"/>
  <c r="G195" i="1"/>
  <c r="G193" i="1"/>
  <c r="G190" i="1"/>
  <c r="G189" i="1"/>
  <c r="G188" i="1"/>
  <c r="G181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D176" i="1"/>
  <c r="D178" i="1"/>
  <c r="D179" i="1"/>
  <c r="D181" i="1"/>
  <c r="D183" i="1"/>
  <c r="D184" i="1"/>
  <c r="D185" i="1"/>
  <c r="D186" i="1"/>
  <c r="D188" i="1"/>
  <c r="D189" i="1"/>
  <c r="D190" i="1"/>
  <c r="D192" i="1"/>
  <c r="D193" i="1"/>
  <c r="D195" i="1"/>
  <c r="D196" i="1"/>
  <c r="D197" i="1"/>
  <c r="D198" i="1"/>
  <c r="D199" i="1"/>
  <c r="D200" i="1"/>
  <c r="D201" i="1"/>
  <c r="D203" i="1"/>
  <c r="D205" i="1"/>
  <c r="D207" i="1"/>
  <c r="D208" i="1"/>
  <c r="D209" i="1"/>
  <c r="D210" i="1"/>
  <c r="D211" i="1"/>
  <c r="D212" i="1"/>
  <c r="D213" i="1"/>
  <c r="D214" i="1"/>
  <c r="D216" i="1"/>
  <c r="D217" i="1"/>
  <c r="D219" i="1"/>
  <c r="D220" i="1"/>
  <c r="D221" i="1"/>
  <c r="D222" i="1"/>
  <c r="D224" i="1"/>
  <c r="D225" i="1"/>
  <c r="D226" i="1"/>
  <c r="D227" i="1"/>
  <c r="D229" i="1"/>
  <c r="D230" i="1"/>
  <c r="D231" i="1"/>
  <c r="D233" i="1"/>
  <c r="D234" i="1"/>
  <c r="D235" i="1"/>
  <c r="D236" i="1"/>
  <c r="D237" i="1"/>
  <c r="D239" i="1"/>
  <c r="D240" i="1"/>
  <c r="D241" i="1"/>
  <c r="D242" i="1"/>
  <c r="D244" i="1"/>
  <c r="D245" i="1"/>
  <c r="D246" i="1"/>
  <c r="D247" i="1"/>
  <c r="D248" i="1"/>
  <c r="D250" i="1"/>
  <c r="D251" i="1"/>
  <c r="D254" i="1"/>
  <c r="D255" i="1"/>
  <c r="D256" i="1"/>
  <c r="D258" i="1"/>
  <c r="D259" i="1"/>
  <c r="D260" i="1"/>
  <c r="D261" i="1"/>
  <c r="D262" i="1"/>
  <c r="D264" i="1"/>
  <c r="D265" i="1"/>
  <c r="D266" i="1"/>
  <c r="D267" i="1"/>
  <c r="D268" i="1"/>
  <c r="D269" i="1"/>
  <c r="D271" i="1"/>
  <c r="D272" i="1"/>
  <c r="D275" i="1"/>
  <c r="D277" i="1"/>
  <c r="D278" i="1"/>
  <c r="D280" i="1"/>
  <c r="D281" i="1"/>
  <c r="D282" i="1"/>
  <c r="D284" i="1"/>
  <c r="D285" i="1"/>
  <c r="D287" i="1"/>
  <c r="D288" i="1"/>
  <c r="D289" i="1"/>
  <c r="D291" i="1"/>
  <c r="D293" i="1"/>
  <c r="D295" i="1"/>
  <c r="D296" i="1"/>
  <c r="D297" i="1"/>
  <c r="D298" i="1"/>
  <c r="D299" i="1"/>
  <c r="D300" i="1"/>
  <c r="D301" i="1"/>
  <c r="D302" i="1"/>
  <c r="D304" i="1"/>
  <c r="D305" i="1"/>
  <c r="D307" i="1"/>
  <c r="D308" i="1"/>
  <c r="D309" i="1"/>
  <c r="D311" i="1"/>
  <c r="D312" i="1"/>
  <c r="D313" i="1"/>
  <c r="D315" i="1"/>
  <c r="D316" i="1"/>
  <c r="D317" i="1"/>
  <c r="D318" i="1"/>
  <c r="D319" i="1"/>
  <c r="D320" i="1"/>
  <c r="D321" i="1"/>
  <c r="D322" i="1"/>
  <c r="D324" i="1"/>
  <c r="D325" i="1"/>
  <c r="D326" i="1"/>
  <c r="D327" i="1"/>
  <c r="D328" i="1"/>
  <c r="D330" i="1"/>
  <c r="D331" i="1"/>
  <c r="D334" i="1"/>
  <c r="D335" i="1"/>
  <c r="D336" i="1"/>
  <c r="D338" i="1"/>
  <c r="D339" i="1"/>
  <c r="D340" i="1"/>
  <c r="D341" i="1"/>
  <c r="D343" i="1"/>
  <c r="D344" i="1"/>
  <c r="D345" i="1"/>
  <c r="D346" i="1"/>
  <c r="D347" i="1"/>
  <c r="D348" i="1"/>
  <c r="D350" i="1"/>
  <c r="D352" i="1"/>
  <c r="D353" i="1"/>
  <c r="D354" i="1"/>
  <c r="D356" i="1"/>
  <c r="D357" i="1"/>
  <c r="D358" i="1"/>
  <c r="D359" i="1"/>
  <c r="D360" i="1"/>
  <c r="D361" i="1"/>
  <c r="D362" i="1"/>
  <c r="D364" i="1"/>
  <c r="D365" i="1"/>
  <c r="D368" i="1"/>
  <c r="D370" i="1"/>
  <c r="D371" i="1"/>
  <c r="D372" i="1"/>
  <c r="D373" i="1"/>
  <c r="D376" i="1"/>
  <c r="D377" i="1"/>
  <c r="D379" i="1"/>
  <c r="D380" i="1"/>
  <c r="D381" i="1"/>
  <c r="D383" i="1"/>
  <c r="D384" i="1"/>
  <c r="D385" i="1"/>
  <c r="D386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6" i="1"/>
  <c r="D407" i="1"/>
  <c r="D408" i="1"/>
  <c r="D409" i="1"/>
  <c r="D410" i="1"/>
  <c r="D411" i="1"/>
  <c r="D412" i="1"/>
  <c r="D413" i="1"/>
  <c r="D414" i="1"/>
  <c r="D416" i="1"/>
  <c r="D417" i="1"/>
  <c r="D418" i="1"/>
  <c r="D419" i="1"/>
  <c r="D420" i="1"/>
  <c r="D421" i="1"/>
  <c r="D422" i="1"/>
  <c r="D423" i="1"/>
  <c r="D425" i="1"/>
  <c r="D426" i="1"/>
  <c r="D427" i="1"/>
  <c r="D428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3" i="1"/>
  <c r="D444" i="1"/>
  <c r="D445" i="1"/>
  <c r="D446" i="1"/>
  <c r="D447" i="1"/>
  <c r="D448" i="1"/>
  <c r="D449" i="1"/>
  <c r="D451" i="1"/>
  <c r="D452" i="1"/>
  <c r="D453" i="1"/>
  <c r="D454" i="1"/>
  <c r="D455" i="1"/>
  <c r="D457" i="1"/>
  <c r="D458" i="1"/>
  <c r="D459" i="1"/>
  <c r="D460" i="1"/>
  <c r="D462" i="1"/>
  <c r="D463" i="1"/>
  <c r="D464" i="1"/>
  <c r="D465" i="1"/>
  <c r="D466" i="1"/>
  <c r="D467" i="1"/>
  <c r="D470" i="1"/>
  <c r="D472" i="1"/>
  <c r="D473" i="1"/>
  <c r="D476" i="1"/>
  <c r="D477" i="1"/>
  <c r="D478" i="1"/>
  <c r="D479" i="1"/>
  <c r="D480" i="1"/>
  <c r="D481" i="1"/>
  <c r="D482" i="1"/>
  <c r="D483" i="1"/>
  <c r="D484" i="1"/>
  <c r="D485" i="1"/>
  <c r="D487" i="1"/>
  <c r="D489" i="1"/>
  <c r="D491" i="1"/>
  <c r="D492" i="1"/>
  <c r="D494" i="1"/>
  <c r="D495" i="1"/>
  <c r="D496" i="1"/>
  <c r="D498" i="1"/>
  <c r="D499" i="1"/>
  <c r="D500" i="1"/>
  <c r="D502" i="1"/>
  <c r="D503" i="1"/>
  <c r="D504" i="1"/>
  <c r="D505" i="1"/>
  <c r="D506" i="1"/>
  <c r="D508" i="1"/>
  <c r="D509" i="1"/>
  <c r="D510" i="1"/>
  <c r="D512" i="1"/>
  <c r="D513" i="1"/>
  <c r="D515" i="1"/>
  <c r="D516" i="1"/>
  <c r="D518" i="1"/>
  <c r="D519" i="1"/>
  <c r="D521" i="1"/>
  <c r="D522" i="1"/>
  <c r="D523" i="1"/>
  <c r="D525" i="1"/>
  <c r="D526" i="1"/>
  <c r="D527" i="1"/>
  <c r="D528" i="1"/>
  <c r="D530" i="1"/>
  <c r="D531" i="1"/>
  <c r="D532" i="1"/>
  <c r="D534" i="1"/>
  <c r="D535" i="1"/>
  <c r="D537" i="1"/>
  <c r="D538" i="1"/>
  <c r="D539" i="1"/>
  <c r="D542" i="1"/>
  <c r="D543" i="1"/>
  <c r="D544" i="1"/>
  <c r="D545" i="1"/>
  <c r="D546" i="1"/>
  <c r="D547" i="1"/>
  <c r="D550" i="1"/>
  <c r="D551" i="1"/>
  <c r="D553" i="1"/>
  <c r="D554" i="1"/>
  <c r="D555" i="1"/>
  <c r="D556" i="1"/>
  <c r="D557" i="1"/>
  <c r="D558" i="1"/>
  <c r="D559" i="1"/>
  <c r="D560" i="1"/>
  <c r="D562" i="1"/>
  <c r="D563" i="1"/>
  <c r="D565" i="1"/>
  <c r="D568" i="1"/>
  <c r="D569" i="1"/>
  <c r="D570" i="1"/>
  <c r="D571" i="1"/>
  <c r="D572" i="1"/>
  <c r="D575" i="1"/>
  <c r="D576" i="1"/>
  <c r="D578" i="1"/>
  <c r="D579" i="1"/>
  <c r="D581" i="1"/>
  <c r="D582" i="1"/>
  <c r="D583" i="1"/>
  <c r="D584" i="1"/>
  <c r="G166" i="1" l="1"/>
  <c r="G165" i="1"/>
  <c r="G162" i="1"/>
  <c r="G160" i="1"/>
  <c r="G158" i="1"/>
  <c r="G157" i="1"/>
  <c r="G156" i="1"/>
  <c r="G154" i="1"/>
  <c r="G152" i="1"/>
  <c r="G151" i="1"/>
  <c r="G150" i="1"/>
  <c r="G149" i="1"/>
  <c r="G147" i="1"/>
  <c r="G145" i="1"/>
  <c r="G143" i="1"/>
  <c r="G140" i="1"/>
  <c r="G139" i="1"/>
  <c r="G136" i="1"/>
  <c r="G135" i="1"/>
  <c r="G134" i="1"/>
  <c r="G132" i="1"/>
  <c r="G131" i="1"/>
  <c r="G130" i="1"/>
  <c r="G129" i="1"/>
  <c r="G128" i="1"/>
  <c r="G125" i="1"/>
  <c r="G124" i="1"/>
  <c r="G123" i="1"/>
  <c r="G122" i="1"/>
  <c r="G121" i="1"/>
  <c r="G120" i="1"/>
  <c r="G119" i="1"/>
  <c r="G118" i="1"/>
  <c r="G115" i="1"/>
  <c r="G113" i="1"/>
  <c r="G112" i="1"/>
  <c r="G111" i="1"/>
  <c r="G109" i="1"/>
  <c r="G108" i="1"/>
  <c r="G106" i="1"/>
  <c r="G105" i="1"/>
  <c r="G103" i="1"/>
  <c r="G102" i="1"/>
  <c r="G101" i="1"/>
  <c r="G100" i="1"/>
  <c r="G99" i="1"/>
  <c r="G98" i="1"/>
  <c r="G97" i="1"/>
  <c r="G96" i="1"/>
  <c r="G95" i="1"/>
  <c r="G94" i="1"/>
  <c r="G93" i="1"/>
  <c r="G91" i="1"/>
  <c r="G90" i="1"/>
  <c r="G89" i="1"/>
  <c r="G88" i="1"/>
  <c r="G87" i="1"/>
  <c r="G77" i="1"/>
  <c r="G76" i="1"/>
  <c r="G75" i="1"/>
  <c r="G74" i="1"/>
  <c r="G71" i="1"/>
  <c r="G55" i="1"/>
  <c r="G53" i="1"/>
  <c r="G51" i="1"/>
  <c r="G50" i="1"/>
  <c r="G49" i="1"/>
  <c r="G48" i="1"/>
  <c r="G47" i="1"/>
  <c r="G45" i="1"/>
  <c r="G44" i="1"/>
  <c r="G41" i="1"/>
  <c r="G39" i="1"/>
  <c r="G38" i="1"/>
  <c r="G37" i="1"/>
  <c r="G36" i="1"/>
  <c r="G35" i="1"/>
  <c r="G34" i="1"/>
  <c r="G31" i="1"/>
  <c r="G30" i="1"/>
  <c r="G28" i="1"/>
  <c r="G27" i="1"/>
  <c r="G26" i="1"/>
  <c r="G25" i="1"/>
  <c r="G24" i="1"/>
  <c r="G22" i="1"/>
  <c r="G21" i="1"/>
  <c r="G20" i="1"/>
  <c r="G18" i="1"/>
  <c r="G17" i="1"/>
  <c r="F17" i="1"/>
  <c r="F18" i="1"/>
  <c r="F20" i="1"/>
  <c r="F21" i="1"/>
  <c r="F22" i="1"/>
  <c r="F24" i="1"/>
  <c r="F25" i="1"/>
  <c r="F26" i="1"/>
  <c r="F27" i="1"/>
  <c r="F28" i="1"/>
  <c r="F30" i="1"/>
  <c r="F31" i="1"/>
  <c r="F34" i="1"/>
  <c r="F35" i="1"/>
  <c r="F36" i="1"/>
  <c r="F37" i="1"/>
  <c r="F38" i="1"/>
  <c r="F39" i="1"/>
  <c r="F41" i="1"/>
  <c r="F44" i="1"/>
  <c r="F45" i="1"/>
  <c r="F47" i="1"/>
  <c r="F48" i="1"/>
  <c r="F49" i="1"/>
  <c r="F50" i="1"/>
  <c r="F51" i="1"/>
  <c r="F53" i="1"/>
  <c r="F55" i="1"/>
  <c r="E17" i="1"/>
  <c r="E18" i="1"/>
  <c r="E20" i="1"/>
  <c r="E21" i="1"/>
  <c r="E22" i="1"/>
  <c r="E24" i="1"/>
  <c r="E25" i="1"/>
  <c r="E26" i="1"/>
  <c r="E27" i="1"/>
  <c r="E28" i="1"/>
  <c r="E30" i="1"/>
  <c r="E31" i="1"/>
  <c r="E34" i="1"/>
  <c r="E35" i="1"/>
  <c r="E36" i="1"/>
  <c r="E37" i="1"/>
  <c r="E38" i="1"/>
  <c r="E39" i="1"/>
  <c r="E41" i="1"/>
  <c r="E44" i="1"/>
  <c r="E45" i="1"/>
  <c r="E47" i="1"/>
  <c r="E48" i="1"/>
  <c r="E49" i="1"/>
  <c r="E50" i="1"/>
  <c r="E51" i="1"/>
  <c r="E53" i="1"/>
  <c r="E55" i="1"/>
  <c r="E57" i="1"/>
  <c r="E58" i="1"/>
  <c r="E59" i="1"/>
  <c r="E61" i="1"/>
  <c r="E62" i="1"/>
  <c r="E63" i="1"/>
  <c r="E65" i="1"/>
  <c r="E66" i="1"/>
  <c r="E67" i="1"/>
  <c r="E68" i="1"/>
  <c r="E69" i="1"/>
  <c r="E71" i="1"/>
  <c r="E73" i="1"/>
  <c r="E74" i="1"/>
  <c r="E75" i="1"/>
  <c r="E76" i="1"/>
  <c r="E77" i="1"/>
  <c r="E79" i="1"/>
  <c r="E80" i="1"/>
  <c r="E83" i="1"/>
  <c r="E84" i="1"/>
  <c r="E87" i="1"/>
  <c r="E88" i="1"/>
  <c r="E89" i="1"/>
  <c r="E90" i="1"/>
  <c r="E91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8" i="1"/>
  <c r="E109" i="1"/>
  <c r="E111" i="1"/>
  <c r="E112" i="1"/>
  <c r="E113" i="1"/>
  <c r="E115" i="1"/>
  <c r="E116" i="1"/>
  <c r="E118" i="1"/>
  <c r="E119" i="1"/>
  <c r="E120" i="1"/>
  <c r="E121" i="1"/>
  <c r="E122" i="1"/>
  <c r="E123" i="1"/>
  <c r="E124" i="1"/>
  <c r="E125" i="1"/>
  <c r="E128" i="1"/>
  <c r="E129" i="1"/>
  <c r="E130" i="1"/>
  <c r="E131" i="1"/>
  <c r="E132" i="1"/>
  <c r="E134" i="1"/>
  <c r="E135" i="1"/>
  <c r="E136" i="1"/>
  <c r="E139" i="1"/>
  <c r="E140" i="1"/>
  <c r="E143" i="1"/>
  <c r="E144" i="1"/>
  <c r="E145" i="1"/>
  <c r="E147" i="1"/>
  <c r="E149" i="1"/>
  <c r="E150" i="1"/>
  <c r="E151" i="1"/>
  <c r="E152" i="1"/>
  <c r="E154" i="1"/>
  <c r="E156" i="1"/>
  <c r="E157" i="1"/>
  <c r="E158" i="1"/>
  <c r="E160" i="1"/>
  <c r="E162" i="1"/>
  <c r="E165" i="1"/>
  <c r="E166" i="1"/>
  <c r="E167" i="1"/>
  <c r="D17" i="1"/>
  <c r="D18" i="1"/>
  <c r="D20" i="1"/>
  <c r="D21" i="1"/>
  <c r="D22" i="1"/>
  <c r="D24" i="1"/>
  <c r="D25" i="1"/>
  <c r="D26" i="1"/>
  <c r="D27" i="1"/>
  <c r="D28" i="1"/>
  <c r="D30" i="1"/>
  <c r="D31" i="1"/>
  <c r="D34" i="1"/>
  <c r="D35" i="1"/>
  <c r="D36" i="1"/>
  <c r="D37" i="1"/>
  <c r="D38" i="1"/>
  <c r="D39" i="1"/>
  <c r="D41" i="1"/>
  <c r="D44" i="1"/>
  <c r="D45" i="1"/>
  <c r="D47" i="1"/>
  <c r="D48" i="1"/>
  <c r="D49" i="1"/>
  <c r="D50" i="1"/>
  <c r="D51" i="1"/>
  <c r="D53" i="1"/>
  <c r="D55" i="1"/>
  <c r="D57" i="1"/>
  <c r="D58" i="1"/>
  <c r="D59" i="1"/>
  <c r="D61" i="1"/>
  <c r="D62" i="1"/>
  <c r="D63" i="1"/>
  <c r="D65" i="1"/>
  <c r="D66" i="1"/>
  <c r="D67" i="1"/>
  <c r="D68" i="1"/>
  <c r="D69" i="1"/>
  <c r="D71" i="1"/>
  <c r="D73" i="1"/>
  <c r="D74" i="1"/>
  <c r="D75" i="1"/>
  <c r="D76" i="1"/>
  <c r="D77" i="1"/>
  <c r="D79" i="1"/>
  <c r="D80" i="1"/>
  <c r="D83" i="1"/>
  <c r="D84" i="1"/>
  <c r="D87" i="1"/>
  <c r="D88" i="1"/>
  <c r="D89" i="1"/>
  <c r="D90" i="1"/>
  <c r="D91" i="1"/>
  <c r="D93" i="1"/>
  <c r="D94" i="1"/>
  <c r="D95" i="1"/>
  <c r="D96" i="1"/>
  <c r="D97" i="1"/>
  <c r="D98" i="1"/>
  <c r="D99" i="1"/>
  <c r="D100" i="1"/>
  <c r="D101" i="1"/>
  <c r="D102" i="1"/>
  <c r="D103" i="1"/>
  <c r="D105" i="1"/>
  <c r="D106" i="1"/>
  <c r="D108" i="1"/>
  <c r="D109" i="1"/>
  <c r="D111" i="1"/>
  <c r="D112" i="1"/>
  <c r="D113" i="1"/>
  <c r="D115" i="1"/>
  <c r="D116" i="1"/>
  <c r="D118" i="1"/>
  <c r="D119" i="1"/>
  <c r="D120" i="1"/>
  <c r="D121" i="1"/>
  <c r="D122" i="1"/>
  <c r="D123" i="1"/>
  <c r="D124" i="1"/>
  <c r="D125" i="1"/>
  <c r="D128" i="1"/>
  <c r="D129" i="1"/>
  <c r="D130" i="1"/>
  <c r="D131" i="1"/>
  <c r="D132" i="1"/>
  <c r="D134" i="1"/>
  <c r="D135" i="1"/>
  <c r="D136" i="1"/>
  <c r="D139" i="1"/>
  <c r="D140" i="1"/>
  <c r="D143" i="1"/>
  <c r="D144" i="1"/>
  <c r="D145" i="1"/>
  <c r="D147" i="1"/>
  <c r="D149" i="1"/>
  <c r="D150" i="1"/>
  <c r="D151" i="1"/>
  <c r="D152" i="1"/>
  <c r="D154" i="1"/>
  <c r="D156" i="1"/>
  <c r="D157" i="1"/>
  <c r="D158" i="1"/>
  <c r="D160" i="1"/>
  <c r="D162" i="1"/>
  <c r="D165" i="1"/>
  <c r="D166" i="1"/>
  <c r="D167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F179" i="3" l="1"/>
  <c r="G349" i="1" s="1"/>
  <c r="D179" i="3"/>
  <c r="E349" i="1" s="1"/>
  <c r="C179" i="3"/>
  <c r="D349" i="1" s="1"/>
  <c r="E180" i="3"/>
  <c r="F350" i="1" s="1"/>
  <c r="C100" i="3"/>
  <c r="D270" i="1" s="1"/>
  <c r="D100" i="3"/>
  <c r="E270" i="1" s="1"/>
  <c r="E179" i="3" l="1"/>
  <c r="F349" i="1" s="1"/>
  <c r="E101" i="3"/>
  <c r="F271" i="1" s="1"/>
  <c r="F509" i="1"/>
  <c r="F101" i="3" l="1"/>
  <c r="E100" i="3"/>
  <c r="F270" i="1" s="1"/>
  <c r="E119" i="3"/>
  <c r="F289" i="1" s="1"/>
  <c r="E166" i="3"/>
  <c r="F336" i="1" s="1"/>
  <c r="E86" i="3"/>
  <c r="F256" i="1" s="1"/>
  <c r="F100" i="3" l="1"/>
  <c r="G270" i="1" s="1"/>
  <c r="G271" i="1"/>
  <c r="F86" i="3"/>
  <c r="G256" i="1" s="1"/>
  <c r="F166" i="3"/>
  <c r="G336" i="1" s="1"/>
  <c r="F119" i="3"/>
  <c r="G289" i="1" s="1"/>
  <c r="E155" i="2" l="1"/>
  <c r="F167" i="1" s="1"/>
  <c r="E154" i="2"/>
  <c r="F166" i="1" s="1"/>
  <c r="E153" i="2"/>
  <c r="F165" i="1" s="1"/>
  <c r="E150" i="2"/>
  <c r="F162" i="1" s="1"/>
  <c r="E148" i="2"/>
  <c r="F160" i="1" s="1"/>
  <c r="E146" i="2"/>
  <c r="F158" i="1" s="1"/>
  <c r="E128" i="2"/>
  <c r="F140" i="1" s="1"/>
  <c r="E127" i="2"/>
  <c r="F139" i="1" s="1"/>
  <c r="E124" i="2"/>
  <c r="F136" i="1" s="1"/>
  <c r="E123" i="2"/>
  <c r="F135" i="1" s="1"/>
  <c r="E122" i="2"/>
  <c r="F134" i="1" s="1"/>
  <c r="E120" i="2"/>
  <c r="F132" i="1" s="1"/>
  <c r="E119" i="2"/>
  <c r="F131" i="1" s="1"/>
  <c r="E118" i="2"/>
  <c r="F130" i="1" s="1"/>
  <c r="E117" i="2"/>
  <c r="F129" i="1" s="1"/>
  <c r="E116" i="2"/>
  <c r="F128" i="1" s="1"/>
  <c r="E113" i="2"/>
  <c r="F125" i="1" s="1"/>
  <c r="E112" i="2"/>
  <c r="F124" i="1" s="1"/>
  <c r="E111" i="2"/>
  <c r="F123" i="1" s="1"/>
  <c r="E110" i="2"/>
  <c r="F122" i="1" s="1"/>
  <c r="E109" i="2"/>
  <c r="F121" i="1" s="1"/>
  <c r="E108" i="2"/>
  <c r="F120" i="1" s="1"/>
  <c r="E107" i="2"/>
  <c r="F119" i="1" s="1"/>
  <c r="E106" i="2"/>
  <c r="F118" i="1" s="1"/>
  <c r="E104" i="2"/>
  <c r="F116" i="1" s="1"/>
  <c r="E103" i="2"/>
  <c r="F115" i="1" s="1"/>
  <c r="E101" i="2"/>
  <c r="F113" i="1" s="1"/>
  <c r="E100" i="2"/>
  <c r="F112" i="1" s="1"/>
  <c r="E99" i="2"/>
  <c r="F111" i="1" s="1"/>
  <c r="E97" i="2"/>
  <c r="F109" i="1" s="1"/>
  <c r="E96" i="2"/>
  <c r="F108" i="1" s="1"/>
  <c r="E94" i="2"/>
  <c r="F106" i="1" s="1"/>
  <c r="E93" i="2"/>
  <c r="F105" i="1" s="1"/>
  <c r="E91" i="2"/>
  <c r="F103" i="1" s="1"/>
  <c r="E90" i="2"/>
  <c r="F102" i="1" s="1"/>
  <c r="E89" i="2"/>
  <c r="F101" i="1" s="1"/>
  <c r="E88" i="2"/>
  <c r="F100" i="1" s="1"/>
  <c r="E87" i="2"/>
  <c r="F99" i="1" s="1"/>
  <c r="E86" i="2"/>
  <c r="F98" i="1" s="1"/>
  <c r="E85" i="2"/>
  <c r="F97" i="1" s="1"/>
  <c r="E72" i="2"/>
  <c r="F84" i="1" s="1"/>
  <c r="E71" i="2"/>
  <c r="F83" i="1" s="1"/>
  <c r="E68" i="2"/>
  <c r="F80" i="1" s="1"/>
  <c r="E67" i="2"/>
  <c r="F79" i="1" s="1"/>
  <c r="E65" i="2"/>
  <c r="F77" i="1" s="1"/>
  <c r="E64" i="2"/>
  <c r="F76" i="1" s="1"/>
  <c r="E63" i="2"/>
  <c r="F75" i="1" s="1"/>
  <c r="E62" i="2"/>
  <c r="F74" i="1" s="1"/>
  <c r="E61" i="2"/>
  <c r="F73" i="1" s="1"/>
  <c r="E59" i="2"/>
  <c r="F71" i="1" s="1"/>
  <c r="E57" i="2"/>
  <c r="F69" i="1" s="1"/>
  <c r="E56" i="2"/>
  <c r="F68" i="1" s="1"/>
  <c r="E55" i="2"/>
  <c r="F67" i="1" s="1"/>
  <c r="E54" i="2"/>
  <c r="F66" i="1" s="1"/>
  <c r="E53" i="2"/>
  <c r="F65" i="1" s="1"/>
  <c r="E51" i="2"/>
  <c r="F63" i="1" s="1"/>
  <c r="E50" i="2"/>
  <c r="F62" i="1" s="1"/>
  <c r="E49" i="2"/>
  <c r="F61" i="1" s="1"/>
  <c r="E47" i="2"/>
  <c r="F59" i="1" s="1"/>
  <c r="E46" i="2"/>
  <c r="F58" i="1" s="1"/>
  <c r="F414" i="3" l="1"/>
  <c r="G584" i="1" s="1"/>
  <c r="C14" i="1"/>
  <c r="A14" i="1"/>
  <c r="E45" i="2" l="1"/>
  <c r="F57" i="1" s="1"/>
  <c r="E413" i="3"/>
  <c r="F583" i="1" s="1"/>
  <c r="E412" i="3"/>
  <c r="F582" i="1" s="1"/>
  <c r="E411" i="3"/>
  <c r="F581" i="1" s="1"/>
  <c r="E409" i="3"/>
  <c r="F579" i="1" s="1"/>
  <c r="E408" i="3"/>
  <c r="F578" i="1" s="1"/>
  <c r="E406" i="3"/>
  <c r="F576" i="1" s="1"/>
  <c r="E405" i="3"/>
  <c r="F575" i="1" s="1"/>
  <c r="E402" i="3"/>
  <c r="F572" i="1" s="1"/>
  <c r="E401" i="3"/>
  <c r="F571" i="1" s="1"/>
  <c r="E400" i="3"/>
  <c r="F570" i="1" s="1"/>
  <c r="E399" i="3"/>
  <c r="F569" i="1" s="1"/>
  <c r="E398" i="3"/>
  <c r="F568" i="1" s="1"/>
  <c r="E395" i="3"/>
  <c r="F565" i="1" s="1"/>
  <c r="E393" i="3"/>
  <c r="F563" i="1" s="1"/>
  <c r="E392" i="3"/>
  <c r="F562" i="1" s="1"/>
  <c r="E390" i="3"/>
  <c r="F560" i="1" s="1"/>
  <c r="E389" i="3"/>
  <c r="F559" i="1" s="1"/>
  <c r="E388" i="3"/>
  <c r="F558" i="1" s="1"/>
  <c r="E387" i="3"/>
  <c r="F557" i="1" s="1"/>
  <c r="E386" i="3"/>
  <c r="F556" i="1" s="1"/>
  <c r="E385" i="3"/>
  <c r="F555" i="1" s="1"/>
  <c r="E384" i="3"/>
  <c r="F554" i="1" s="1"/>
  <c r="E383" i="3"/>
  <c r="F553" i="1" s="1"/>
  <c r="E381" i="3"/>
  <c r="F551" i="1" s="1"/>
  <c r="E380" i="3"/>
  <c r="F550" i="1" s="1"/>
  <c r="E377" i="3"/>
  <c r="F547" i="1" s="1"/>
  <c r="E376" i="3"/>
  <c r="F546" i="1" s="1"/>
  <c r="E375" i="3"/>
  <c r="F545" i="1" s="1"/>
  <c r="E374" i="3"/>
  <c r="F544" i="1" s="1"/>
  <c r="E373" i="3"/>
  <c r="F543" i="1" s="1"/>
  <c r="E372" i="3"/>
  <c r="F542" i="1" s="1"/>
  <c r="E369" i="3"/>
  <c r="F539" i="1" s="1"/>
  <c r="E368" i="3"/>
  <c r="F538" i="1" s="1"/>
  <c r="E367" i="3"/>
  <c r="F537" i="1" s="1"/>
  <c r="E365" i="3"/>
  <c r="F535" i="1" s="1"/>
  <c r="E364" i="3"/>
  <c r="F534" i="1" s="1"/>
  <c r="E362" i="3"/>
  <c r="F532" i="1" s="1"/>
  <c r="E361" i="3"/>
  <c r="F531" i="1" s="1"/>
  <c r="E360" i="3"/>
  <c r="F530" i="1" s="1"/>
  <c r="E358" i="3"/>
  <c r="F528" i="1" s="1"/>
  <c r="E357" i="3"/>
  <c r="F527" i="1" s="1"/>
  <c r="E356" i="3"/>
  <c r="F526" i="1" s="1"/>
  <c r="E355" i="3"/>
  <c r="F525" i="1" s="1"/>
  <c r="E353" i="3"/>
  <c r="F523" i="1" s="1"/>
  <c r="E352" i="3"/>
  <c r="F522" i="1" s="1"/>
  <c r="E351" i="3"/>
  <c r="F521" i="1" s="1"/>
  <c r="E349" i="3"/>
  <c r="F519" i="1" s="1"/>
  <c r="E348" i="3"/>
  <c r="F518" i="1" s="1"/>
  <c r="E346" i="3"/>
  <c r="F516" i="1" s="1"/>
  <c r="E345" i="3"/>
  <c r="F515" i="1" s="1"/>
  <c r="E343" i="3"/>
  <c r="F513" i="1" s="1"/>
  <c r="E342" i="3"/>
  <c r="F512" i="1" s="1"/>
  <c r="E340" i="3"/>
  <c r="F510" i="1" s="1"/>
  <c r="F339" i="3"/>
  <c r="E338" i="3"/>
  <c r="F508" i="1" s="1"/>
  <c r="E336" i="3"/>
  <c r="F506" i="1" s="1"/>
  <c r="E335" i="3"/>
  <c r="F505" i="1" s="1"/>
  <c r="E334" i="3"/>
  <c r="F504" i="1" s="1"/>
  <c r="E333" i="3"/>
  <c r="F503" i="1" s="1"/>
  <c r="E332" i="3"/>
  <c r="F502" i="1" s="1"/>
  <c r="E330" i="3"/>
  <c r="F500" i="1" s="1"/>
  <c r="E329" i="3"/>
  <c r="F499" i="1" s="1"/>
  <c r="E328" i="3"/>
  <c r="F498" i="1" s="1"/>
  <c r="E326" i="3"/>
  <c r="F496" i="1" s="1"/>
  <c r="E325" i="3"/>
  <c r="F495" i="1" s="1"/>
  <c r="E324" i="3"/>
  <c r="F494" i="1" s="1"/>
  <c r="E322" i="3"/>
  <c r="F492" i="1" s="1"/>
  <c r="E321" i="3"/>
  <c r="F491" i="1" s="1"/>
  <c r="E319" i="3"/>
  <c r="F489" i="1" s="1"/>
  <c r="E317" i="3"/>
  <c r="F487" i="1" s="1"/>
  <c r="E315" i="3"/>
  <c r="F485" i="1" s="1"/>
  <c r="E314" i="3"/>
  <c r="F484" i="1" s="1"/>
  <c r="E313" i="3"/>
  <c r="F483" i="1" s="1"/>
  <c r="E312" i="3"/>
  <c r="F482" i="1" s="1"/>
  <c r="E311" i="3"/>
  <c r="F481" i="1" s="1"/>
  <c r="E310" i="3"/>
  <c r="F480" i="1" s="1"/>
  <c r="E309" i="3"/>
  <c r="F479" i="1" s="1"/>
  <c r="E308" i="3"/>
  <c r="F478" i="1" s="1"/>
  <c r="E307" i="3"/>
  <c r="F477" i="1" s="1"/>
  <c r="E306" i="3"/>
  <c r="F476" i="1" s="1"/>
  <c r="E303" i="3"/>
  <c r="F473" i="1" s="1"/>
  <c r="E302" i="3"/>
  <c r="F472" i="1" s="1"/>
  <c r="E300" i="3"/>
  <c r="F470" i="1" s="1"/>
  <c r="E297" i="3"/>
  <c r="F467" i="1" s="1"/>
  <c r="E296" i="3"/>
  <c r="F466" i="1" s="1"/>
  <c r="E295" i="3"/>
  <c r="F465" i="1" s="1"/>
  <c r="E294" i="3"/>
  <c r="F464" i="1" s="1"/>
  <c r="E293" i="3"/>
  <c r="F463" i="1" s="1"/>
  <c r="E292" i="3"/>
  <c r="F462" i="1" s="1"/>
  <c r="E290" i="3"/>
  <c r="F460" i="1" s="1"/>
  <c r="E289" i="3"/>
  <c r="F459" i="1" s="1"/>
  <c r="E288" i="3"/>
  <c r="F458" i="1" s="1"/>
  <c r="E287" i="3"/>
  <c r="F457" i="1" s="1"/>
  <c r="E285" i="3"/>
  <c r="F455" i="1" s="1"/>
  <c r="E284" i="3"/>
  <c r="F454" i="1" s="1"/>
  <c r="E283" i="3"/>
  <c r="F453" i="1" s="1"/>
  <c r="E282" i="3"/>
  <c r="F452" i="1" s="1"/>
  <c r="E281" i="3"/>
  <c r="F451" i="1" s="1"/>
  <c r="E279" i="3"/>
  <c r="F449" i="1" s="1"/>
  <c r="E278" i="3"/>
  <c r="F448" i="1" s="1"/>
  <c r="E277" i="3"/>
  <c r="F447" i="1" s="1"/>
  <c r="E276" i="3"/>
  <c r="F446" i="1" s="1"/>
  <c r="E275" i="3"/>
  <c r="F445" i="1" s="1"/>
  <c r="E274" i="3"/>
  <c r="F444" i="1" s="1"/>
  <c r="E273" i="3"/>
  <c r="F443" i="1" s="1"/>
  <c r="E271" i="3"/>
  <c r="F441" i="1" s="1"/>
  <c r="E270" i="3"/>
  <c r="F440" i="1" s="1"/>
  <c r="E269" i="3"/>
  <c r="F439" i="1" s="1"/>
  <c r="E268" i="3"/>
  <c r="F438" i="1" s="1"/>
  <c r="E267" i="3"/>
  <c r="F437" i="1" s="1"/>
  <c r="E266" i="3"/>
  <c r="F436" i="1" s="1"/>
  <c r="E265" i="3"/>
  <c r="F435" i="1" s="1"/>
  <c r="E264" i="3"/>
  <c r="F434" i="1" s="1"/>
  <c r="E263" i="3"/>
  <c r="F433" i="1" s="1"/>
  <c r="E262" i="3"/>
  <c r="F432" i="1" s="1"/>
  <c r="E261" i="3"/>
  <c r="F431" i="1" s="1"/>
  <c r="E260" i="3"/>
  <c r="F430" i="1" s="1"/>
  <c r="E258" i="3"/>
  <c r="F428" i="1" s="1"/>
  <c r="E257" i="3"/>
  <c r="F427" i="1" s="1"/>
  <c r="E256" i="3"/>
  <c r="F426" i="1" s="1"/>
  <c r="E255" i="3"/>
  <c r="F425" i="1" s="1"/>
  <c r="E253" i="3"/>
  <c r="F423" i="1" s="1"/>
  <c r="E252" i="3"/>
  <c r="F422" i="1" s="1"/>
  <c r="E251" i="3"/>
  <c r="F421" i="1" s="1"/>
  <c r="E250" i="3"/>
  <c r="F420" i="1" s="1"/>
  <c r="E249" i="3"/>
  <c r="F419" i="1" s="1"/>
  <c r="E248" i="3"/>
  <c r="F418" i="1" s="1"/>
  <c r="E247" i="3"/>
  <c r="F417" i="1" s="1"/>
  <c r="E246" i="3"/>
  <c r="F416" i="1" s="1"/>
  <c r="E244" i="3"/>
  <c r="F414" i="1" s="1"/>
  <c r="E243" i="3"/>
  <c r="F413" i="1" s="1"/>
  <c r="E242" i="3"/>
  <c r="F412" i="1" s="1"/>
  <c r="E241" i="3"/>
  <c r="F411" i="1" s="1"/>
  <c r="E240" i="3"/>
  <c r="F410" i="1" s="1"/>
  <c r="E239" i="3"/>
  <c r="F409" i="1" s="1"/>
  <c r="E238" i="3"/>
  <c r="F408" i="1" s="1"/>
  <c r="E237" i="3"/>
  <c r="F407" i="1" s="1"/>
  <c r="E236" i="3"/>
  <c r="F406" i="1" s="1"/>
  <c r="E234" i="3"/>
  <c r="F404" i="1" s="1"/>
  <c r="E233" i="3"/>
  <c r="F403" i="1" s="1"/>
  <c r="E232" i="3"/>
  <c r="F402" i="1" s="1"/>
  <c r="E231" i="3"/>
  <c r="F401" i="1" s="1"/>
  <c r="E230" i="3"/>
  <c r="F400" i="1" s="1"/>
  <c r="E229" i="3"/>
  <c r="F399" i="1" s="1"/>
  <c r="E228" i="3"/>
  <c r="F398" i="1" s="1"/>
  <c r="E227" i="3"/>
  <c r="F397" i="1" s="1"/>
  <c r="E226" i="3"/>
  <c r="F396" i="1" s="1"/>
  <c r="E225" i="3"/>
  <c r="F395" i="1" s="1"/>
  <c r="E224" i="3"/>
  <c r="F394" i="1" s="1"/>
  <c r="E223" i="3"/>
  <c r="F393" i="1" s="1"/>
  <c r="E222" i="3"/>
  <c r="F392" i="1" s="1"/>
  <c r="E221" i="3"/>
  <c r="F391" i="1" s="1"/>
  <c r="E220" i="3"/>
  <c r="F390" i="1" s="1"/>
  <c r="E219" i="3"/>
  <c r="F389" i="1" s="1"/>
  <c r="E218" i="3"/>
  <c r="F388" i="1" s="1"/>
  <c r="E216" i="3"/>
  <c r="F386" i="1" s="1"/>
  <c r="E215" i="3"/>
  <c r="F385" i="1" s="1"/>
  <c r="E214" i="3"/>
  <c r="F384" i="1" s="1"/>
  <c r="E213" i="3"/>
  <c r="F383" i="1" s="1"/>
  <c r="E211" i="3"/>
  <c r="F381" i="1" s="1"/>
  <c r="E210" i="3"/>
  <c r="F380" i="1" s="1"/>
  <c r="E209" i="3"/>
  <c r="F379" i="1" s="1"/>
  <c r="E207" i="3"/>
  <c r="F377" i="1" s="1"/>
  <c r="E206" i="3"/>
  <c r="F376" i="1" s="1"/>
  <c r="E203" i="3"/>
  <c r="F373" i="1" s="1"/>
  <c r="E202" i="3"/>
  <c r="F372" i="1" s="1"/>
  <c r="E201" i="3"/>
  <c r="F371" i="1" s="1"/>
  <c r="E200" i="3"/>
  <c r="F370" i="1" s="1"/>
  <c r="E198" i="3"/>
  <c r="F368" i="1" s="1"/>
  <c r="E195" i="3"/>
  <c r="F365" i="1" s="1"/>
  <c r="E194" i="3"/>
  <c r="F364" i="1" s="1"/>
  <c r="E192" i="3"/>
  <c r="F362" i="1" s="1"/>
  <c r="E191" i="3"/>
  <c r="F361" i="1" s="1"/>
  <c r="E190" i="3"/>
  <c r="F360" i="1" s="1"/>
  <c r="E189" i="3"/>
  <c r="F359" i="1" s="1"/>
  <c r="E188" i="3"/>
  <c r="F358" i="1" s="1"/>
  <c r="E187" i="3"/>
  <c r="F357" i="1" s="1"/>
  <c r="E186" i="3"/>
  <c r="F356" i="1" s="1"/>
  <c r="E184" i="3"/>
  <c r="F354" i="1" s="1"/>
  <c r="E183" i="3"/>
  <c r="F353" i="1" s="1"/>
  <c r="E182" i="3"/>
  <c r="F352" i="1" s="1"/>
  <c r="E178" i="3"/>
  <c r="F348" i="1" s="1"/>
  <c r="E177" i="3"/>
  <c r="F347" i="1" s="1"/>
  <c r="E176" i="3"/>
  <c r="F346" i="1" s="1"/>
  <c r="E175" i="3"/>
  <c r="F345" i="1" s="1"/>
  <c r="E174" i="3"/>
  <c r="F344" i="1" s="1"/>
  <c r="E173" i="3"/>
  <c r="F343" i="1" s="1"/>
  <c r="E171" i="3"/>
  <c r="F341" i="1" s="1"/>
  <c r="E170" i="3"/>
  <c r="F340" i="1" s="1"/>
  <c r="E169" i="3"/>
  <c r="F339" i="1" s="1"/>
  <c r="E168" i="3"/>
  <c r="F338" i="1" s="1"/>
  <c r="E165" i="3"/>
  <c r="F335" i="1" s="1"/>
  <c r="E164" i="3"/>
  <c r="F334" i="1" s="1"/>
  <c r="E161" i="3"/>
  <c r="F331" i="1" s="1"/>
  <c r="E160" i="3"/>
  <c r="F330" i="1" s="1"/>
  <c r="E158" i="3"/>
  <c r="F328" i="1" s="1"/>
  <c r="E157" i="3"/>
  <c r="F327" i="1" s="1"/>
  <c r="E156" i="3"/>
  <c r="F326" i="1" s="1"/>
  <c r="E155" i="3"/>
  <c r="F325" i="1" s="1"/>
  <c r="E154" i="3"/>
  <c r="F324" i="1" s="1"/>
  <c r="E152" i="3"/>
  <c r="F322" i="1" s="1"/>
  <c r="E151" i="3"/>
  <c r="F321" i="1" s="1"/>
  <c r="E150" i="3"/>
  <c r="F320" i="1" s="1"/>
  <c r="E149" i="3"/>
  <c r="F319" i="1" s="1"/>
  <c r="E148" i="3"/>
  <c r="F318" i="1" s="1"/>
  <c r="E147" i="3"/>
  <c r="F317" i="1" s="1"/>
  <c r="E146" i="3"/>
  <c r="F316" i="1" s="1"/>
  <c r="E145" i="3"/>
  <c r="F315" i="1" s="1"/>
  <c r="E143" i="3"/>
  <c r="F313" i="1" s="1"/>
  <c r="E142" i="3"/>
  <c r="F312" i="1" s="1"/>
  <c r="E141" i="3"/>
  <c r="F311" i="1" s="1"/>
  <c r="E139" i="3"/>
  <c r="F309" i="1" s="1"/>
  <c r="E138" i="3"/>
  <c r="F308" i="1" s="1"/>
  <c r="E137" i="3"/>
  <c r="F307" i="1" s="1"/>
  <c r="E135" i="3"/>
  <c r="F305" i="1" s="1"/>
  <c r="E134" i="3"/>
  <c r="F304" i="1" s="1"/>
  <c r="E132" i="3"/>
  <c r="F302" i="1" s="1"/>
  <c r="E131" i="3"/>
  <c r="F301" i="1" s="1"/>
  <c r="E130" i="3"/>
  <c r="F300" i="1" s="1"/>
  <c r="E129" i="3"/>
  <c r="F299" i="1" s="1"/>
  <c r="E128" i="3"/>
  <c r="F298" i="1" s="1"/>
  <c r="E127" i="3"/>
  <c r="F297" i="1" s="1"/>
  <c r="E126" i="3"/>
  <c r="F296" i="1" s="1"/>
  <c r="E125" i="3"/>
  <c r="F295" i="1" s="1"/>
  <c r="E123" i="3"/>
  <c r="F293" i="1" s="1"/>
  <c r="E121" i="3"/>
  <c r="F291" i="1" s="1"/>
  <c r="E118" i="3"/>
  <c r="F288" i="1" s="1"/>
  <c r="E117" i="3"/>
  <c r="F287" i="1" s="1"/>
  <c r="E115" i="3"/>
  <c r="F285" i="1" s="1"/>
  <c r="E114" i="3"/>
  <c r="F284" i="1" s="1"/>
  <c r="E112" i="3"/>
  <c r="F282" i="1" s="1"/>
  <c r="E111" i="3"/>
  <c r="F281" i="1" s="1"/>
  <c r="E110" i="3"/>
  <c r="F280" i="1" s="1"/>
  <c r="E108" i="3"/>
  <c r="F278" i="1" s="1"/>
  <c r="E107" i="3"/>
  <c r="F277" i="1" s="1"/>
  <c r="E105" i="3"/>
  <c r="F275" i="1" s="1"/>
  <c r="E102" i="3"/>
  <c r="F272" i="1" s="1"/>
  <c r="E99" i="3"/>
  <c r="F269" i="1" s="1"/>
  <c r="E98" i="3"/>
  <c r="F268" i="1" s="1"/>
  <c r="E97" i="3"/>
  <c r="F267" i="1" s="1"/>
  <c r="E96" i="3"/>
  <c r="F266" i="1" s="1"/>
  <c r="E95" i="3"/>
  <c r="F265" i="1" s="1"/>
  <c r="E94" i="3"/>
  <c r="F264" i="1" s="1"/>
  <c r="E92" i="3"/>
  <c r="F262" i="1" s="1"/>
  <c r="E91" i="3"/>
  <c r="F261" i="1" s="1"/>
  <c r="E90" i="3"/>
  <c r="F260" i="1" s="1"/>
  <c r="E89" i="3"/>
  <c r="F259" i="1" s="1"/>
  <c r="E88" i="3"/>
  <c r="F258" i="1" s="1"/>
  <c r="E85" i="3"/>
  <c r="F255" i="1" s="1"/>
  <c r="E84" i="3"/>
  <c r="F254" i="1" s="1"/>
  <c r="E81" i="3"/>
  <c r="F251" i="1" s="1"/>
  <c r="E80" i="3"/>
  <c r="F250" i="1" s="1"/>
  <c r="E78" i="3"/>
  <c r="F248" i="1" s="1"/>
  <c r="E77" i="3"/>
  <c r="F247" i="1" s="1"/>
  <c r="E76" i="3"/>
  <c r="F246" i="1" s="1"/>
  <c r="E75" i="3"/>
  <c r="F245" i="1" s="1"/>
  <c r="E74" i="3"/>
  <c r="F244" i="1" s="1"/>
  <c r="E72" i="3"/>
  <c r="F242" i="1" s="1"/>
  <c r="E71" i="3"/>
  <c r="F241" i="1" s="1"/>
  <c r="E70" i="3"/>
  <c r="F240" i="1" s="1"/>
  <c r="E69" i="3"/>
  <c r="F239" i="1" s="1"/>
  <c r="E67" i="3"/>
  <c r="F237" i="1" s="1"/>
  <c r="E66" i="3"/>
  <c r="F236" i="1" s="1"/>
  <c r="E65" i="3"/>
  <c r="F235" i="1" s="1"/>
  <c r="E64" i="3"/>
  <c r="F234" i="1" s="1"/>
  <c r="E63" i="3"/>
  <c r="F233" i="1" s="1"/>
  <c r="E61" i="3"/>
  <c r="F231" i="1" s="1"/>
  <c r="E60" i="3"/>
  <c r="F230" i="1" s="1"/>
  <c r="E59" i="3"/>
  <c r="F229" i="1" s="1"/>
  <c r="E57" i="3"/>
  <c r="F227" i="1" s="1"/>
  <c r="E56" i="3"/>
  <c r="F226" i="1" s="1"/>
  <c r="E55" i="3"/>
  <c r="F225" i="1" s="1"/>
  <c r="E54" i="3"/>
  <c r="F224" i="1" s="1"/>
  <c r="E52" i="3"/>
  <c r="F222" i="1" s="1"/>
  <c r="E51" i="3"/>
  <c r="F221" i="1" s="1"/>
  <c r="E50" i="3"/>
  <c r="F220" i="1" s="1"/>
  <c r="E49" i="3"/>
  <c r="F219" i="1" s="1"/>
  <c r="E47" i="3"/>
  <c r="F217" i="1" s="1"/>
  <c r="E46" i="3"/>
  <c r="F216" i="1" s="1"/>
  <c r="E44" i="3"/>
  <c r="F214" i="1" s="1"/>
  <c r="E43" i="3"/>
  <c r="F213" i="1" s="1"/>
  <c r="E42" i="3"/>
  <c r="F212" i="1" s="1"/>
  <c r="E41" i="3"/>
  <c r="F211" i="1" s="1"/>
  <c r="E40" i="3"/>
  <c r="F210" i="1" s="1"/>
  <c r="E39" i="3"/>
  <c r="F209" i="1" s="1"/>
  <c r="E38" i="3"/>
  <c r="F208" i="1" s="1"/>
  <c r="E37" i="3"/>
  <c r="F207" i="1" s="1"/>
  <c r="E35" i="3"/>
  <c r="F205" i="1" s="1"/>
  <c r="E33" i="3"/>
  <c r="F203" i="1" s="1"/>
  <c r="E31" i="3"/>
  <c r="F201" i="1" s="1"/>
  <c r="E30" i="3"/>
  <c r="F200" i="1" s="1"/>
  <c r="E29" i="3"/>
  <c r="F199" i="1" s="1"/>
  <c r="E28" i="3"/>
  <c r="F198" i="1" s="1"/>
  <c r="E27" i="3"/>
  <c r="F197" i="1" s="1"/>
  <c r="E26" i="3"/>
  <c r="F196" i="1" s="1"/>
  <c r="E25" i="3"/>
  <c r="F195" i="1" s="1"/>
  <c r="E23" i="3"/>
  <c r="F193" i="1" s="1"/>
  <c r="E22" i="3"/>
  <c r="F192" i="1" s="1"/>
  <c r="E20" i="3"/>
  <c r="F190" i="1" s="1"/>
  <c r="E19" i="3"/>
  <c r="F189" i="1" s="1"/>
  <c r="E18" i="3"/>
  <c r="F188" i="1" s="1"/>
  <c r="E16" i="3"/>
  <c r="F186" i="1" s="1"/>
  <c r="E15" i="3"/>
  <c r="F185" i="1" s="1"/>
  <c r="E14" i="3"/>
  <c r="F184" i="1" s="1"/>
  <c r="E13" i="3"/>
  <c r="F183" i="1" s="1"/>
  <c r="E11" i="3"/>
  <c r="F181" i="1" s="1"/>
  <c r="E9" i="3"/>
  <c r="F179" i="1" s="1"/>
  <c r="E8" i="3"/>
  <c r="F178" i="1" s="1"/>
  <c r="E6" i="3"/>
  <c r="F176" i="1" s="1"/>
  <c r="F155" i="2"/>
  <c r="G167" i="1" s="1"/>
  <c r="E149" i="2"/>
  <c r="F161" i="1" s="1"/>
  <c r="E147" i="2"/>
  <c r="F159" i="1" s="1"/>
  <c r="E145" i="2"/>
  <c r="F157" i="1" s="1"/>
  <c r="E144" i="2"/>
  <c r="F156" i="1" s="1"/>
  <c r="E142" i="2"/>
  <c r="E140" i="2"/>
  <c r="F152" i="1" s="1"/>
  <c r="E139" i="2"/>
  <c r="F151" i="1" s="1"/>
  <c r="E138" i="2"/>
  <c r="F150" i="1" s="1"/>
  <c r="E137" i="2"/>
  <c r="F149" i="1" s="1"/>
  <c r="E135" i="2"/>
  <c r="E133" i="2"/>
  <c r="F145" i="1" s="1"/>
  <c r="E132" i="2"/>
  <c r="E131" i="2"/>
  <c r="F143" i="1" s="1"/>
  <c r="F104" i="2"/>
  <c r="E84" i="2"/>
  <c r="F96" i="1" s="1"/>
  <c r="E83" i="2"/>
  <c r="F95" i="1" s="1"/>
  <c r="E82" i="2"/>
  <c r="F94" i="1" s="1"/>
  <c r="E81" i="2"/>
  <c r="F93" i="1" s="1"/>
  <c r="E79" i="2"/>
  <c r="F91" i="1" s="1"/>
  <c r="E78" i="2"/>
  <c r="F90" i="1" s="1"/>
  <c r="E77" i="2"/>
  <c r="F89" i="1" s="1"/>
  <c r="E76" i="2"/>
  <c r="F88" i="1" s="1"/>
  <c r="E75" i="2"/>
  <c r="F87" i="1" s="1"/>
  <c r="F72" i="2"/>
  <c r="G84" i="1" s="1"/>
  <c r="F71" i="2"/>
  <c r="G83" i="1" s="1"/>
  <c r="F67" i="2"/>
  <c r="G79" i="1" s="1"/>
  <c r="F61" i="2"/>
  <c r="E58" i="2"/>
  <c r="F70" i="1" s="1"/>
  <c r="F57" i="2"/>
  <c r="G69" i="1" s="1"/>
  <c r="F56" i="2"/>
  <c r="G68" i="1" s="1"/>
  <c r="F55" i="2"/>
  <c r="G67" i="1" s="1"/>
  <c r="F54" i="2"/>
  <c r="G66" i="1" s="1"/>
  <c r="F53" i="2"/>
  <c r="G65" i="1" s="1"/>
  <c r="F51" i="2"/>
  <c r="G63" i="1" s="1"/>
  <c r="F50" i="2"/>
  <c r="G62" i="1" s="1"/>
  <c r="F49" i="2"/>
  <c r="G61" i="1" s="1"/>
  <c r="F47" i="2"/>
  <c r="G59" i="1" s="1"/>
  <c r="F152" i="2"/>
  <c r="D152" i="2"/>
  <c r="C152" i="2"/>
  <c r="F149" i="2"/>
  <c r="G161" i="1" s="1"/>
  <c r="D149" i="2"/>
  <c r="E161" i="1" s="1"/>
  <c r="C149" i="2"/>
  <c r="D161" i="1" s="1"/>
  <c r="F147" i="2"/>
  <c r="G159" i="1" s="1"/>
  <c r="D147" i="2"/>
  <c r="E159" i="1" s="1"/>
  <c r="C147" i="2"/>
  <c r="D159" i="1" s="1"/>
  <c r="F143" i="2"/>
  <c r="G155" i="1" s="1"/>
  <c r="D143" i="2"/>
  <c r="E155" i="1" s="1"/>
  <c r="C143" i="2"/>
  <c r="D155" i="1" s="1"/>
  <c r="F141" i="2"/>
  <c r="G153" i="1" s="1"/>
  <c r="D141" i="2"/>
  <c r="E153" i="1" s="1"/>
  <c r="C141" i="2"/>
  <c r="D153" i="1" s="1"/>
  <c r="F136" i="2"/>
  <c r="G148" i="1" s="1"/>
  <c r="D136" i="2"/>
  <c r="E148" i="1" s="1"/>
  <c r="C136" i="2"/>
  <c r="D148" i="1" s="1"/>
  <c r="F134" i="2"/>
  <c r="G146" i="1" s="1"/>
  <c r="D134" i="2"/>
  <c r="E146" i="1" s="1"/>
  <c r="C134" i="2"/>
  <c r="D146" i="1" s="1"/>
  <c r="D130" i="2"/>
  <c r="E142" i="1" s="1"/>
  <c r="C130" i="2"/>
  <c r="D142" i="1" s="1"/>
  <c r="F126" i="2"/>
  <c r="G138" i="1" s="1"/>
  <c r="D126" i="2"/>
  <c r="E138" i="1" s="1"/>
  <c r="C126" i="2"/>
  <c r="D138" i="1" s="1"/>
  <c r="F121" i="2"/>
  <c r="G133" i="1" s="1"/>
  <c r="D121" i="2"/>
  <c r="E133" i="1" s="1"/>
  <c r="C121" i="2"/>
  <c r="D133" i="1" s="1"/>
  <c r="F115" i="2"/>
  <c r="D115" i="2"/>
  <c r="C115" i="2"/>
  <c r="F105" i="2"/>
  <c r="G117" i="1" s="1"/>
  <c r="D105" i="2"/>
  <c r="E117" i="1" s="1"/>
  <c r="C105" i="2"/>
  <c r="D117" i="1" s="1"/>
  <c r="D102" i="2"/>
  <c r="E114" i="1" s="1"/>
  <c r="C102" i="2"/>
  <c r="D114" i="1" s="1"/>
  <c r="F98" i="2"/>
  <c r="G110" i="1" s="1"/>
  <c r="D98" i="2"/>
  <c r="E110" i="1" s="1"/>
  <c r="C98" i="2"/>
  <c r="D110" i="1" s="1"/>
  <c r="F95" i="2"/>
  <c r="D95" i="2"/>
  <c r="C95" i="2"/>
  <c r="F80" i="2"/>
  <c r="G92" i="1" s="1"/>
  <c r="D80" i="2"/>
  <c r="E92" i="1" s="1"/>
  <c r="C80" i="2"/>
  <c r="D92" i="1" s="1"/>
  <c r="F74" i="2"/>
  <c r="G86" i="1" s="1"/>
  <c r="D74" i="2"/>
  <c r="E86" i="1" s="1"/>
  <c r="C74" i="2"/>
  <c r="D86" i="1" s="1"/>
  <c r="D70" i="2"/>
  <c r="E82" i="1" s="1"/>
  <c r="C70" i="2"/>
  <c r="D82" i="1" s="1"/>
  <c r="D66" i="2"/>
  <c r="E78" i="1" s="1"/>
  <c r="C66" i="2"/>
  <c r="D78" i="1" s="1"/>
  <c r="D60" i="2"/>
  <c r="E72" i="1" s="1"/>
  <c r="C60" i="2"/>
  <c r="D72" i="1" s="1"/>
  <c r="F58" i="2"/>
  <c r="G70" i="1" s="1"/>
  <c r="D58" i="2"/>
  <c r="E70" i="1" s="1"/>
  <c r="C58" i="2"/>
  <c r="D70" i="1" s="1"/>
  <c r="D52" i="2"/>
  <c r="E64" i="1" s="1"/>
  <c r="C52" i="2"/>
  <c r="D64" i="1" s="1"/>
  <c r="D48" i="2"/>
  <c r="E60" i="1" s="1"/>
  <c r="C48" i="2"/>
  <c r="D60" i="1" s="1"/>
  <c r="D44" i="2"/>
  <c r="E56" i="1" s="1"/>
  <c r="C44" i="2"/>
  <c r="D56" i="1" s="1"/>
  <c r="F42" i="2"/>
  <c r="G54" i="1" s="1"/>
  <c r="E42" i="2"/>
  <c r="F54" i="1" s="1"/>
  <c r="D42" i="2"/>
  <c r="E54" i="1" s="1"/>
  <c r="C42" i="2"/>
  <c r="D54" i="1" s="1"/>
  <c r="F40" i="2"/>
  <c r="G52" i="1" s="1"/>
  <c r="E40" i="2"/>
  <c r="F52" i="1" s="1"/>
  <c r="D40" i="2"/>
  <c r="E52" i="1" s="1"/>
  <c r="C40" i="2"/>
  <c r="D52" i="1" s="1"/>
  <c r="F34" i="2"/>
  <c r="G46" i="1" s="1"/>
  <c r="E34" i="2"/>
  <c r="F46" i="1" s="1"/>
  <c r="D34" i="2"/>
  <c r="E46" i="1" s="1"/>
  <c r="C34" i="2"/>
  <c r="D46" i="1" s="1"/>
  <c r="F31" i="2"/>
  <c r="G43" i="1" s="1"/>
  <c r="E31" i="2"/>
  <c r="F43" i="1" s="1"/>
  <c r="D31" i="2"/>
  <c r="E43" i="1" s="1"/>
  <c r="C31" i="2"/>
  <c r="D43" i="1" s="1"/>
  <c r="F21" i="2"/>
  <c r="E21" i="2"/>
  <c r="D21" i="2"/>
  <c r="C21" i="2"/>
  <c r="F17" i="2"/>
  <c r="G29" i="1" s="1"/>
  <c r="E17" i="2"/>
  <c r="F29" i="1" s="1"/>
  <c r="D17" i="2"/>
  <c r="E29" i="1" s="1"/>
  <c r="C17" i="2"/>
  <c r="D29" i="1" s="1"/>
  <c r="F11" i="2"/>
  <c r="G23" i="1" s="1"/>
  <c r="E11" i="2"/>
  <c r="F23" i="1" s="1"/>
  <c r="D11" i="2"/>
  <c r="E23" i="1" s="1"/>
  <c r="C11" i="2"/>
  <c r="D23" i="1" s="1"/>
  <c r="F7" i="2"/>
  <c r="G19" i="1" s="1"/>
  <c r="E7" i="2"/>
  <c r="F19" i="1" s="1"/>
  <c r="D7" i="2"/>
  <c r="E19" i="1" s="1"/>
  <c r="C7" i="2"/>
  <c r="D19" i="1" s="1"/>
  <c r="F4" i="2"/>
  <c r="G16" i="1" s="1"/>
  <c r="E4" i="2"/>
  <c r="F16" i="1" s="1"/>
  <c r="D4" i="2"/>
  <c r="E16" i="1" s="1"/>
  <c r="C4" i="2"/>
  <c r="D16" i="1" s="1"/>
  <c r="F410" i="3"/>
  <c r="G580" i="1" s="1"/>
  <c r="D410" i="3"/>
  <c r="E580" i="1" s="1"/>
  <c r="C410" i="3"/>
  <c r="D580" i="1" s="1"/>
  <c r="F407" i="3"/>
  <c r="G577" i="1" s="1"/>
  <c r="D407" i="3"/>
  <c r="E577" i="1" s="1"/>
  <c r="C407" i="3"/>
  <c r="D577" i="1" s="1"/>
  <c r="F404" i="3"/>
  <c r="G574" i="1" s="1"/>
  <c r="D404" i="3"/>
  <c r="E574" i="1" s="1"/>
  <c r="C404" i="3"/>
  <c r="D574" i="1" s="1"/>
  <c r="F397" i="3"/>
  <c r="D397" i="3"/>
  <c r="C397" i="3"/>
  <c r="D391" i="3"/>
  <c r="E561" i="1" s="1"/>
  <c r="C391" i="3"/>
  <c r="D561" i="1" s="1"/>
  <c r="D382" i="3"/>
  <c r="E552" i="1" s="1"/>
  <c r="C382" i="3"/>
  <c r="D552" i="1" s="1"/>
  <c r="F379" i="3"/>
  <c r="G549" i="1" s="1"/>
  <c r="D379" i="3"/>
  <c r="E549" i="1" s="1"/>
  <c r="C379" i="3"/>
  <c r="D549" i="1" s="1"/>
  <c r="F371" i="3"/>
  <c r="D371" i="3"/>
  <c r="C371" i="3"/>
  <c r="D366" i="3"/>
  <c r="E536" i="1" s="1"/>
  <c r="C366" i="3"/>
  <c r="D536" i="1" s="1"/>
  <c r="D363" i="3"/>
  <c r="E533" i="1" s="1"/>
  <c r="C363" i="3"/>
  <c r="D533" i="1" s="1"/>
  <c r="D359" i="3"/>
  <c r="E529" i="1" s="1"/>
  <c r="C359" i="3"/>
  <c r="D529" i="1" s="1"/>
  <c r="D350" i="3"/>
  <c r="C350" i="3"/>
  <c r="F344" i="3"/>
  <c r="G514" i="1" s="1"/>
  <c r="D344" i="3"/>
  <c r="E514" i="1" s="1"/>
  <c r="C344" i="3"/>
  <c r="D514" i="1" s="1"/>
  <c r="F341" i="3"/>
  <c r="G511" i="1" s="1"/>
  <c r="D341" i="3"/>
  <c r="E511" i="1" s="1"/>
  <c r="C341" i="3"/>
  <c r="D511" i="1" s="1"/>
  <c r="D337" i="3"/>
  <c r="E507" i="1" s="1"/>
  <c r="C337" i="3"/>
  <c r="D507" i="1" s="1"/>
  <c r="F331" i="3"/>
  <c r="G501" i="1" s="1"/>
  <c r="D331" i="3"/>
  <c r="E501" i="1" s="1"/>
  <c r="C331" i="3"/>
  <c r="D501" i="1" s="1"/>
  <c r="F327" i="3"/>
  <c r="G497" i="1" s="1"/>
  <c r="D327" i="3"/>
  <c r="E497" i="1" s="1"/>
  <c r="C327" i="3"/>
  <c r="D497" i="1" s="1"/>
  <c r="F323" i="3"/>
  <c r="G493" i="1" s="1"/>
  <c r="D323" i="3"/>
  <c r="E493" i="1" s="1"/>
  <c r="C323" i="3"/>
  <c r="D493" i="1" s="1"/>
  <c r="F320" i="3"/>
  <c r="G490" i="1" s="1"/>
  <c r="D320" i="3"/>
  <c r="E490" i="1" s="1"/>
  <c r="C320" i="3"/>
  <c r="D490" i="1" s="1"/>
  <c r="F318" i="3"/>
  <c r="G488" i="1" s="1"/>
  <c r="D318" i="3"/>
  <c r="E488" i="1" s="1"/>
  <c r="C318" i="3"/>
  <c r="D488" i="1" s="1"/>
  <c r="D305" i="3"/>
  <c r="E475" i="1" s="1"/>
  <c r="C305" i="3"/>
  <c r="D475" i="1" s="1"/>
  <c r="D301" i="3"/>
  <c r="E471" i="1" s="1"/>
  <c r="C301" i="3"/>
  <c r="D471" i="1" s="1"/>
  <c r="D299" i="3"/>
  <c r="E469" i="1" s="1"/>
  <c r="C299" i="3"/>
  <c r="D469" i="1" s="1"/>
  <c r="D291" i="3"/>
  <c r="E461" i="1" s="1"/>
  <c r="C291" i="3"/>
  <c r="D461" i="1" s="1"/>
  <c r="D286" i="3"/>
  <c r="E456" i="1" s="1"/>
  <c r="C286" i="3"/>
  <c r="D456" i="1" s="1"/>
  <c r="D280" i="3"/>
  <c r="E450" i="1" s="1"/>
  <c r="C280" i="3"/>
  <c r="D450" i="1" s="1"/>
  <c r="D272" i="3"/>
  <c r="E442" i="1" s="1"/>
  <c r="C272" i="3"/>
  <c r="D442" i="1" s="1"/>
  <c r="D259" i="3"/>
  <c r="E429" i="1" s="1"/>
  <c r="C259" i="3"/>
  <c r="D429" i="1" s="1"/>
  <c r="D254" i="3"/>
  <c r="E424" i="1" s="1"/>
  <c r="C254" i="3"/>
  <c r="D424" i="1" s="1"/>
  <c r="D245" i="3"/>
  <c r="E415" i="1" s="1"/>
  <c r="C245" i="3"/>
  <c r="D415" i="1" s="1"/>
  <c r="D235" i="3"/>
  <c r="E405" i="1" s="1"/>
  <c r="C235" i="3"/>
  <c r="D405" i="1" s="1"/>
  <c r="D217" i="3"/>
  <c r="E387" i="1" s="1"/>
  <c r="C217" i="3"/>
  <c r="D387" i="1" s="1"/>
  <c r="D212" i="3"/>
  <c r="E382" i="1" s="1"/>
  <c r="C212" i="3"/>
  <c r="D382" i="1" s="1"/>
  <c r="D208" i="3"/>
  <c r="E378" i="1" s="1"/>
  <c r="C208" i="3"/>
  <c r="D378" i="1" s="1"/>
  <c r="D205" i="3"/>
  <c r="E375" i="1" s="1"/>
  <c r="C205" i="3"/>
  <c r="D375" i="1" s="1"/>
  <c r="F199" i="3"/>
  <c r="G369" i="1" s="1"/>
  <c r="D199" i="3"/>
  <c r="E369" i="1" s="1"/>
  <c r="C199" i="3"/>
  <c r="D369" i="1" s="1"/>
  <c r="F197" i="3"/>
  <c r="G367" i="1" s="1"/>
  <c r="D197" i="3"/>
  <c r="E367" i="1" s="1"/>
  <c r="C197" i="3"/>
  <c r="D367" i="1" s="1"/>
  <c r="D193" i="3"/>
  <c r="E363" i="1" s="1"/>
  <c r="C193" i="3"/>
  <c r="D363" i="1" s="1"/>
  <c r="D185" i="3"/>
  <c r="E355" i="1" s="1"/>
  <c r="C185" i="3"/>
  <c r="D355" i="1" s="1"/>
  <c r="D172" i="3"/>
  <c r="E342" i="1" s="1"/>
  <c r="C172" i="3"/>
  <c r="D342" i="1" s="1"/>
  <c r="D167" i="3"/>
  <c r="E337" i="1" s="1"/>
  <c r="C167" i="3"/>
  <c r="D337" i="1" s="1"/>
  <c r="D163" i="3"/>
  <c r="E333" i="1" s="1"/>
  <c r="C163" i="3"/>
  <c r="D333" i="1" s="1"/>
  <c r="D159" i="3"/>
  <c r="E329" i="1" s="1"/>
  <c r="C159" i="3"/>
  <c r="D329" i="1" s="1"/>
  <c r="D153" i="3"/>
  <c r="E323" i="1" s="1"/>
  <c r="C153" i="3"/>
  <c r="D323" i="1" s="1"/>
  <c r="D144" i="3"/>
  <c r="E314" i="1" s="1"/>
  <c r="C144" i="3"/>
  <c r="D314" i="1" s="1"/>
  <c r="D140" i="3"/>
  <c r="E310" i="1" s="1"/>
  <c r="C140" i="3"/>
  <c r="D310" i="1" s="1"/>
  <c r="D136" i="3"/>
  <c r="E306" i="1" s="1"/>
  <c r="C136" i="3"/>
  <c r="D306" i="1" s="1"/>
  <c r="D133" i="3"/>
  <c r="E303" i="1" s="1"/>
  <c r="C133" i="3"/>
  <c r="D303" i="1" s="1"/>
  <c r="D124" i="3"/>
  <c r="E294" i="1" s="1"/>
  <c r="C124" i="3"/>
  <c r="D294" i="1" s="1"/>
  <c r="D122" i="3"/>
  <c r="E292" i="1" s="1"/>
  <c r="C122" i="3"/>
  <c r="D292" i="1" s="1"/>
  <c r="F120" i="3"/>
  <c r="G290" i="1" s="1"/>
  <c r="D120" i="3"/>
  <c r="E290" i="1" s="1"/>
  <c r="C120" i="3"/>
  <c r="D290" i="1" s="1"/>
  <c r="D116" i="3"/>
  <c r="E286" i="1" s="1"/>
  <c r="C116" i="3"/>
  <c r="D286" i="1" s="1"/>
  <c r="F113" i="3"/>
  <c r="G283" i="1" s="1"/>
  <c r="D113" i="3"/>
  <c r="E283" i="1" s="1"/>
  <c r="C113" i="3"/>
  <c r="D283" i="1" s="1"/>
  <c r="F109" i="3"/>
  <c r="G279" i="1" s="1"/>
  <c r="D109" i="3"/>
  <c r="E279" i="1" s="1"/>
  <c r="C109" i="3"/>
  <c r="D279" i="1" s="1"/>
  <c r="F106" i="3"/>
  <c r="G276" i="1" s="1"/>
  <c r="D106" i="3"/>
  <c r="E276" i="1" s="1"/>
  <c r="C106" i="3"/>
  <c r="D276" i="1" s="1"/>
  <c r="D93" i="3"/>
  <c r="E263" i="1" s="1"/>
  <c r="C93" i="3"/>
  <c r="D263" i="1" s="1"/>
  <c r="D87" i="3"/>
  <c r="E257" i="1" s="1"/>
  <c r="C87" i="3"/>
  <c r="D257" i="1" s="1"/>
  <c r="D83" i="3"/>
  <c r="E253" i="1" s="1"/>
  <c r="C83" i="3"/>
  <c r="D253" i="1" s="1"/>
  <c r="D79" i="3"/>
  <c r="E249" i="1" s="1"/>
  <c r="C79" i="3"/>
  <c r="D249" i="1" s="1"/>
  <c r="D73" i="3"/>
  <c r="E243" i="1" s="1"/>
  <c r="C73" i="3"/>
  <c r="D243" i="1" s="1"/>
  <c r="D68" i="3"/>
  <c r="E238" i="1" s="1"/>
  <c r="C68" i="3"/>
  <c r="D238" i="1" s="1"/>
  <c r="D62" i="3"/>
  <c r="E232" i="1" s="1"/>
  <c r="C62" i="3"/>
  <c r="D232" i="1" s="1"/>
  <c r="D58" i="3"/>
  <c r="E228" i="1" s="1"/>
  <c r="C58" i="3"/>
  <c r="D228" i="1" s="1"/>
  <c r="F53" i="3"/>
  <c r="G223" i="1" s="1"/>
  <c r="D53" i="3"/>
  <c r="E223" i="1" s="1"/>
  <c r="C53" i="3"/>
  <c r="D223" i="1" s="1"/>
  <c r="D48" i="3"/>
  <c r="E218" i="1" s="1"/>
  <c r="C48" i="3"/>
  <c r="D218" i="1" s="1"/>
  <c r="F45" i="3"/>
  <c r="G215" i="1" s="1"/>
  <c r="D45" i="3"/>
  <c r="E215" i="1" s="1"/>
  <c r="C45" i="3"/>
  <c r="D215" i="1" s="1"/>
  <c r="D36" i="3"/>
  <c r="E206" i="1" s="1"/>
  <c r="C36" i="3"/>
  <c r="D206" i="1" s="1"/>
  <c r="D34" i="3"/>
  <c r="E204" i="1" s="1"/>
  <c r="C34" i="3"/>
  <c r="D204" i="1" s="1"/>
  <c r="D32" i="3"/>
  <c r="E202" i="1" s="1"/>
  <c r="C32" i="3"/>
  <c r="D202" i="1" s="1"/>
  <c r="D24" i="3"/>
  <c r="E194" i="1" s="1"/>
  <c r="C24" i="3"/>
  <c r="D194" i="1" s="1"/>
  <c r="D21" i="3"/>
  <c r="E191" i="1" s="1"/>
  <c r="C21" i="3"/>
  <c r="D191" i="1" s="1"/>
  <c r="F17" i="3"/>
  <c r="G187" i="1" s="1"/>
  <c r="D17" i="3"/>
  <c r="E187" i="1" s="1"/>
  <c r="C17" i="3"/>
  <c r="D187" i="1" s="1"/>
  <c r="D12" i="3"/>
  <c r="E182" i="1" s="1"/>
  <c r="C12" i="3"/>
  <c r="D182" i="1" s="1"/>
  <c r="F10" i="3"/>
  <c r="G180" i="1" s="1"/>
  <c r="D10" i="3"/>
  <c r="E180" i="1" s="1"/>
  <c r="C10" i="3"/>
  <c r="D180" i="1" s="1"/>
  <c r="D7" i="3"/>
  <c r="E177" i="1" s="1"/>
  <c r="C7" i="3"/>
  <c r="D177" i="1" s="1"/>
  <c r="F45" i="2" l="1"/>
  <c r="G57" i="1" s="1"/>
  <c r="C347" i="3"/>
  <c r="D517" i="1" s="1"/>
  <c r="D520" i="1"/>
  <c r="D347" i="3"/>
  <c r="E517" i="1" s="1"/>
  <c r="E520" i="1"/>
  <c r="F396" i="3"/>
  <c r="G567" i="1"/>
  <c r="C370" i="3"/>
  <c r="D540" i="1" s="1"/>
  <c r="D541" i="1"/>
  <c r="D370" i="3"/>
  <c r="E540" i="1" s="1"/>
  <c r="E541" i="1"/>
  <c r="F370" i="3"/>
  <c r="G540" i="1" s="1"/>
  <c r="G541" i="1"/>
  <c r="C396" i="3"/>
  <c r="D567" i="1"/>
  <c r="D396" i="3"/>
  <c r="E567" i="1"/>
  <c r="D114" i="2"/>
  <c r="E126" i="1" s="1"/>
  <c r="E127" i="1"/>
  <c r="C92" i="2"/>
  <c r="D104" i="1" s="1"/>
  <c r="D107" i="1"/>
  <c r="D92" i="2"/>
  <c r="E104" i="1" s="1"/>
  <c r="E107" i="1"/>
  <c r="F20" i="2"/>
  <c r="G32" i="1" s="1"/>
  <c r="G33" i="1"/>
  <c r="E20" i="2"/>
  <c r="F32" i="1" s="1"/>
  <c r="F33" i="1"/>
  <c r="D151" i="2"/>
  <c r="E163" i="1" s="1"/>
  <c r="E164" i="1"/>
  <c r="C114" i="2"/>
  <c r="D126" i="1" s="1"/>
  <c r="D127" i="1"/>
  <c r="F92" i="2"/>
  <c r="G104" i="1" s="1"/>
  <c r="G107" i="1"/>
  <c r="C151" i="2"/>
  <c r="D163" i="1" s="1"/>
  <c r="D164" i="1"/>
  <c r="F151" i="2"/>
  <c r="G163" i="1" s="1"/>
  <c r="G164" i="1"/>
  <c r="D20" i="2"/>
  <c r="E32" i="1" s="1"/>
  <c r="E33" i="1"/>
  <c r="F114" i="2"/>
  <c r="G126" i="1" s="1"/>
  <c r="G127" i="1"/>
  <c r="C20" i="2"/>
  <c r="D32" i="1" s="1"/>
  <c r="D33" i="1"/>
  <c r="F337" i="3"/>
  <c r="G507" i="1" s="1"/>
  <c r="G509" i="1"/>
  <c r="F50" i="3"/>
  <c r="G220" i="1" s="1"/>
  <c r="E10" i="3"/>
  <c r="F180" i="1" s="1"/>
  <c r="F95" i="3"/>
  <c r="G265" i="1" s="1"/>
  <c r="F15" i="3"/>
  <c r="G185" i="1" s="1"/>
  <c r="F76" i="3"/>
  <c r="G246" i="1" s="1"/>
  <c r="F98" i="3"/>
  <c r="G268" i="1" s="1"/>
  <c r="F126" i="3"/>
  <c r="G296" i="1" s="1"/>
  <c r="F146" i="3"/>
  <c r="G316" i="1" s="1"/>
  <c r="F168" i="3"/>
  <c r="F189" i="3"/>
  <c r="G359" i="1" s="1"/>
  <c r="F213" i="3"/>
  <c r="G383" i="1" s="1"/>
  <c r="F230" i="3"/>
  <c r="G400" i="1" s="1"/>
  <c r="F248" i="3"/>
  <c r="G418" i="1" s="1"/>
  <c r="F266" i="3"/>
  <c r="G436" i="1" s="1"/>
  <c r="F284" i="3"/>
  <c r="G454" i="1" s="1"/>
  <c r="F349" i="3"/>
  <c r="G519" i="1" s="1"/>
  <c r="F392" i="3"/>
  <c r="F77" i="3"/>
  <c r="G247" i="1" s="1"/>
  <c r="F99" i="3"/>
  <c r="G269" i="1" s="1"/>
  <c r="F127" i="3"/>
  <c r="G297" i="1" s="1"/>
  <c r="F147" i="3"/>
  <c r="G317" i="1" s="1"/>
  <c r="F190" i="3"/>
  <c r="G360" i="1" s="1"/>
  <c r="F214" i="3"/>
  <c r="G384" i="1" s="1"/>
  <c r="F231" i="3"/>
  <c r="G401" i="1" s="1"/>
  <c r="F249" i="3"/>
  <c r="G419" i="1" s="1"/>
  <c r="F267" i="3"/>
  <c r="G437" i="1" s="1"/>
  <c r="F285" i="3"/>
  <c r="G455" i="1" s="1"/>
  <c r="F351" i="3"/>
  <c r="G521" i="1" s="1"/>
  <c r="F59" i="3"/>
  <c r="G229" i="1" s="1"/>
  <c r="F78" i="3"/>
  <c r="G248" i="1" s="1"/>
  <c r="F128" i="3"/>
  <c r="G298" i="1" s="1"/>
  <c r="F148" i="3"/>
  <c r="G318" i="1" s="1"/>
  <c r="F232" i="3"/>
  <c r="G402" i="1" s="1"/>
  <c r="F250" i="3"/>
  <c r="G420" i="1" s="1"/>
  <c r="F268" i="3"/>
  <c r="G438" i="1" s="1"/>
  <c r="F352" i="3"/>
  <c r="G522" i="1" s="1"/>
  <c r="F80" i="3"/>
  <c r="G250" i="1" s="1"/>
  <c r="F105" i="3"/>
  <c r="G275" i="1" s="1"/>
  <c r="F129" i="3"/>
  <c r="G299" i="1" s="1"/>
  <c r="F149" i="3"/>
  <c r="G319" i="1" s="1"/>
  <c r="F216" i="3"/>
  <c r="G386" i="1" s="1"/>
  <c r="F233" i="3"/>
  <c r="G403" i="1" s="1"/>
  <c r="F251" i="3"/>
  <c r="G421" i="1" s="1"/>
  <c r="F269" i="3"/>
  <c r="G439" i="1" s="1"/>
  <c r="F288" i="3"/>
  <c r="G458" i="1" s="1"/>
  <c r="F353" i="3"/>
  <c r="G523" i="1" s="1"/>
  <c r="F16" i="3"/>
  <c r="G186" i="1" s="1"/>
  <c r="F61" i="3"/>
  <c r="F81" i="3"/>
  <c r="G251" i="1" s="1"/>
  <c r="E106" i="3"/>
  <c r="F276" i="1" s="1"/>
  <c r="F130" i="3"/>
  <c r="G300" i="1" s="1"/>
  <c r="F150" i="3"/>
  <c r="G320" i="1" s="1"/>
  <c r="F173" i="3"/>
  <c r="G343" i="1" s="1"/>
  <c r="F218" i="3"/>
  <c r="G388" i="1" s="1"/>
  <c r="F234" i="3"/>
  <c r="G404" i="1" s="1"/>
  <c r="F252" i="3"/>
  <c r="G422" i="1" s="1"/>
  <c r="F270" i="3"/>
  <c r="G440" i="1" s="1"/>
  <c r="F289" i="3"/>
  <c r="G459" i="1" s="1"/>
  <c r="F355" i="3"/>
  <c r="G525" i="1" s="1"/>
  <c r="F151" i="3"/>
  <c r="G321" i="1" s="1"/>
  <c r="F174" i="3"/>
  <c r="G344" i="1" s="1"/>
  <c r="F195" i="3"/>
  <c r="G365" i="1" s="1"/>
  <c r="F219" i="3"/>
  <c r="G389" i="1" s="1"/>
  <c r="F236" i="3"/>
  <c r="G406" i="1" s="1"/>
  <c r="F271" i="3"/>
  <c r="G441" i="1" s="1"/>
  <c r="F290" i="3"/>
  <c r="G460" i="1" s="1"/>
  <c r="F356" i="3"/>
  <c r="G526" i="1" s="1"/>
  <c r="F43" i="3"/>
  <c r="G213" i="1" s="1"/>
  <c r="F132" i="3"/>
  <c r="G302" i="1" s="1"/>
  <c r="F152" i="3"/>
  <c r="G322" i="1" s="1"/>
  <c r="F175" i="3"/>
  <c r="G345" i="1" s="1"/>
  <c r="E197" i="3"/>
  <c r="F367" i="1" s="1"/>
  <c r="F220" i="3"/>
  <c r="G390" i="1" s="1"/>
  <c r="F237" i="3"/>
  <c r="G407" i="1" s="1"/>
  <c r="F255" i="3"/>
  <c r="G425" i="1" s="1"/>
  <c r="F292" i="3"/>
  <c r="G462" i="1" s="1"/>
  <c r="F313" i="3"/>
  <c r="G483" i="1" s="1"/>
  <c r="F357" i="3"/>
  <c r="G527" i="1" s="1"/>
  <c r="F22" i="3"/>
  <c r="F85" i="3"/>
  <c r="G255" i="1" s="1"/>
  <c r="F65" i="3"/>
  <c r="G235" i="1" s="1"/>
  <c r="F88" i="3"/>
  <c r="G258" i="1" s="1"/>
  <c r="F134" i="3"/>
  <c r="G304" i="1" s="1"/>
  <c r="F154" i="3"/>
  <c r="G324" i="1" s="1"/>
  <c r="F176" i="3"/>
  <c r="G346" i="1" s="1"/>
  <c r="F221" i="3"/>
  <c r="G391" i="1" s="1"/>
  <c r="F238" i="3"/>
  <c r="G408" i="1" s="1"/>
  <c r="F256" i="3"/>
  <c r="F274" i="3"/>
  <c r="G444" i="1" s="1"/>
  <c r="F293" i="3"/>
  <c r="G463" i="1" s="1"/>
  <c r="F358" i="3"/>
  <c r="G528" i="1" s="1"/>
  <c r="F63" i="3"/>
  <c r="F64" i="3"/>
  <c r="G234" i="1" s="1"/>
  <c r="F44" i="3"/>
  <c r="F66" i="3"/>
  <c r="G236" i="1" s="1"/>
  <c r="F89" i="3"/>
  <c r="G259" i="1" s="1"/>
  <c r="F135" i="3"/>
  <c r="G305" i="1" s="1"/>
  <c r="F155" i="3"/>
  <c r="G325" i="1" s="1"/>
  <c r="F177" i="3"/>
  <c r="G347" i="1" s="1"/>
  <c r="F222" i="3"/>
  <c r="G392" i="1" s="1"/>
  <c r="F239" i="3"/>
  <c r="G409" i="1" s="1"/>
  <c r="F257" i="3"/>
  <c r="G427" i="1" s="1"/>
  <c r="F275" i="3"/>
  <c r="G445" i="1" s="1"/>
  <c r="F294" i="3"/>
  <c r="G464" i="1" s="1"/>
  <c r="F315" i="3"/>
  <c r="G485" i="1" s="1"/>
  <c r="F360" i="3"/>
  <c r="G530" i="1" s="1"/>
  <c r="F67" i="3"/>
  <c r="G237" i="1" s="1"/>
  <c r="F90" i="3"/>
  <c r="G260" i="1" s="1"/>
  <c r="E136" i="3"/>
  <c r="F306" i="1" s="1"/>
  <c r="F156" i="3"/>
  <c r="G326" i="1" s="1"/>
  <c r="F178" i="3"/>
  <c r="G348" i="1" s="1"/>
  <c r="F223" i="3"/>
  <c r="G393" i="1" s="1"/>
  <c r="F240" i="3"/>
  <c r="G410" i="1" s="1"/>
  <c r="F258" i="3"/>
  <c r="G428" i="1" s="1"/>
  <c r="F276" i="3"/>
  <c r="G446" i="1" s="1"/>
  <c r="F295" i="3"/>
  <c r="G465" i="1" s="1"/>
  <c r="F361" i="3"/>
  <c r="F49" i="3"/>
  <c r="E68" i="3"/>
  <c r="F238" i="1" s="1"/>
  <c r="F91" i="3"/>
  <c r="G261" i="1" s="1"/>
  <c r="F138" i="3"/>
  <c r="G308" i="1" s="1"/>
  <c r="F157" i="3"/>
  <c r="G327" i="1" s="1"/>
  <c r="F182" i="3"/>
  <c r="G352" i="1" s="1"/>
  <c r="F224" i="3"/>
  <c r="G394" i="1" s="1"/>
  <c r="F241" i="3"/>
  <c r="G411" i="1" s="1"/>
  <c r="F260" i="3"/>
  <c r="G430" i="1" s="1"/>
  <c r="F277" i="3"/>
  <c r="G447" i="1" s="1"/>
  <c r="F296" i="3"/>
  <c r="G466" i="1" s="1"/>
  <c r="E318" i="3"/>
  <c r="F488" i="1" s="1"/>
  <c r="F362" i="3"/>
  <c r="G532" i="1" s="1"/>
  <c r="F70" i="3"/>
  <c r="G240" i="1" s="1"/>
  <c r="F117" i="3"/>
  <c r="F139" i="3"/>
  <c r="G309" i="1" s="1"/>
  <c r="F158" i="3"/>
  <c r="G328" i="1" s="1"/>
  <c r="F183" i="3"/>
  <c r="G353" i="1" s="1"/>
  <c r="F206" i="3"/>
  <c r="F225" i="3"/>
  <c r="G395" i="1" s="1"/>
  <c r="F242" i="3"/>
  <c r="G412" i="1" s="1"/>
  <c r="F261" i="3"/>
  <c r="G431" i="1" s="1"/>
  <c r="F278" i="3"/>
  <c r="G448" i="1" s="1"/>
  <c r="F297" i="3"/>
  <c r="G467" i="1" s="1"/>
  <c r="F364" i="3"/>
  <c r="G534" i="1" s="1"/>
  <c r="F386" i="3"/>
  <c r="F6" i="3"/>
  <c r="G176" i="1" s="1"/>
  <c r="F9" i="3"/>
  <c r="G179" i="1" s="1"/>
  <c r="F71" i="3"/>
  <c r="G241" i="1" s="1"/>
  <c r="F141" i="3"/>
  <c r="F184" i="3"/>
  <c r="G354" i="1" s="1"/>
  <c r="F207" i="3"/>
  <c r="G377" i="1" s="1"/>
  <c r="F226" i="3"/>
  <c r="G396" i="1" s="1"/>
  <c r="F243" i="3"/>
  <c r="G413" i="1" s="1"/>
  <c r="F262" i="3"/>
  <c r="G432" i="1" s="1"/>
  <c r="F279" i="3"/>
  <c r="G449" i="1" s="1"/>
  <c r="E299" i="3"/>
  <c r="F469" i="1" s="1"/>
  <c r="F365" i="3"/>
  <c r="G535" i="1" s="1"/>
  <c r="F387" i="3"/>
  <c r="G557" i="1" s="1"/>
  <c r="E120" i="3"/>
  <c r="F290" i="1" s="1"/>
  <c r="F142" i="3"/>
  <c r="G312" i="1" s="1"/>
  <c r="F161" i="3"/>
  <c r="G331" i="1" s="1"/>
  <c r="F186" i="3"/>
  <c r="F227" i="3"/>
  <c r="G397" i="1" s="1"/>
  <c r="F244" i="3"/>
  <c r="G414" i="1" s="1"/>
  <c r="F263" i="3"/>
  <c r="G433" i="1" s="1"/>
  <c r="F302" i="3"/>
  <c r="G472" i="1" s="1"/>
  <c r="F367" i="3"/>
  <c r="G537" i="1" s="1"/>
  <c r="F92" i="3"/>
  <c r="G262" i="1" s="1"/>
  <c r="F72" i="3"/>
  <c r="G242" i="1" s="1"/>
  <c r="F96" i="3"/>
  <c r="G266" i="1" s="1"/>
  <c r="F143" i="3"/>
  <c r="G313" i="1" s="1"/>
  <c r="F164" i="3"/>
  <c r="F187" i="3"/>
  <c r="G357" i="1" s="1"/>
  <c r="F210" i="3"/>
  <c r="G380" i="1" s="1"/>
  <c r="F228" i="3"/>
  <c r="G398" i="1" s="1"/>
  <c r="F246" i="3"/>
  <c r="G416" i="1" s="1"/>
  <c r="F264" i="3"/>
  <c r="G434" i="1" s="1"/>
  <c r="F282" i="3"/>
  <c r="G452" i="1" s="1"/>
  <c r="F368" i="3"/>
  <c r="G538" i="1" s="1"/>
  <c r="F389" i="3"/>
  <c r="G559" i="1" s="1"/>
  <c r="F413" i="3"/>
  <c r="G583" i="1" s="1"/>
  <c r="F30" i="3"/>
  <c r="G200" i="1" s="1"/>
  <c r="F31" i="3"/>
  <c r="G201" i="1" s="1"/>
  <c r="F33" i="3"/>
  <c r="F123" i="3"/>
  <c r="F14" i="3"/>
  <c r="G184" i="1" s="1"/>
  <c r="F35" i="3"/>
  <c r="F75" i="3"/>
  <c r="G245" i="1" s="1"/>
  <c r="F97" i="3"/>
  <c r="G267" i="1" s="1"/>
  <c r="F125" i="3"/>
  <c r="G295" i="1" s="1"/>
  <c r="E144" i="3"/>
  <c r="F314" i="1" s="1"/>
  <c r="F188" i="3"/>
  <c r="G358" i="1" s="1"/>
  <c r="F211" i="3"/>
  <c r="G381" i="1" s="1"/>
  <c r="F229" i="3"/>
  <c r="G399" i="1" s="1"/>
  <c r="F247" i="3"/>
  <c r="G417" i="1" s="1"/>
  <c r="F265" i="3"/>
  <c r="G435" i="1" s="1"/>
  <c r="F283" i="3"/>
  <c r="G453" i="1" s="1"/>
  <c r="F348" i="3"/>
  <c r="G518" i="1" s="1"/>
  <c r="F369" i="3"/>
  <c r="G539" i="1" s="1"/>
  <c r="F102" i="2"/>
  <c r="G114" i="1" s="1"/>
  <c r="G116" i="1"/>
  <c r="F60" i="2"/>
  <c r="G72" i="1" s="1"/>
  <c r="G73" i="1"/>
  <c r="E141" i="2"/>
  <c r="F153" i="1" s="1"/>
  <c r="F154" i="1"/>
  <c r="F132" i="2"/>
  <c r="F144" i="1"/>
  <c r="E134" i="2"/>
  <c r="F146" i="1" s="1"/>
  <c r="F147" i="1"/>
  <c r="F102" i="3"/>
  <c r="G272" i="1" s="1"/>
  <c r="D354" i="3"/>
  <c r="E524" i="1" s="1"/>
  <c r="D403" i="3"/>
  <c r="E573" i="1" s="1"/>
  <c r="C181" i="3"/>
  <c r="D351" i="1" s="1"/>
  <c r="D73" i="2"/>
  <c r="D204" i="3"/>
  <c r="E374" i="1" s="1"/>
  <c r="D298" i="3"/>
  <c r="E468" i="1" s="1"/>
  <c r="D378" i="3"/>
  <c r="E548" i="1" s="1"/>
  <c r="C378" i="3"/>
  <c r="D548" i="1" s="1"/>
  <c r="D196" i="3"/>
  <c r="E366" i="1" s="1"/>
  <c r="C354" i="3"/>
  <c r="D524" i="1" s="1"/>
  <c r="F196" i="3"/>
  <c r="G366" i="1" s="1"/>
  <c r="C196" i="3"/>
  <c r="D366" i="1" s="1"/>
  <c r="C403" i="3"/>
  <c r="D573" i="1" s="1"/>
  <c r="D316" i="3"/>
  <c r="C204" i="3"/>
  <c r="D374" i="1" s="1"/>
  <c r="D181" i="3"/>
  <c r="E351" i="1" s="1"/>
  <c r="D82" i="3"/>
  <c r="E252" i="1" s="1"/>
  <c r="C82" i="3"/>
  <c r="D252" i="1" s="1"/>
  <c r="C298" i="3"/>
  <c r="D468" i="1" s="1"/>
  <c r="C104" i="3"/>
  <c r="D274" i="1" s="1"/>
  <c r="D5" i="3"/>
  <c r="E175" i="1" s="1"/>
  <c r="C316" i="3"/>
  <c r="C5" i="3"/>
  <c r="D175" i="1" s="1"/>
  <c r="C162" i="3"/>
  <c r="D332" i="1" s="1"/>
  <c r="D104" i="3"/>
  <c r="E274" i="1" s="1"/>
  <c r="D162" i="3"/>
  <c r="E332" i="1" s="1"/>
  <c r="D129" i="2"/>
  <c r="D3" i="2"/>
  <c r="C30" i="2"/>
  <c r="E3" i="2"/>
  <c r="F15" i="1" s="1"/>
  <c r="D30" i="2"/>
  <c r="C73" i="2"/>
  <c r="C129" i="2"/>
  <c r="C3" i="2"/>
  <c r="D15" i="1" s="1"/>
  <c r="F3" i="2"/>
  <c r="G15" i="1" s="1"/>
  <c r="F73" i="2"/>
  <c r="G85" i="1" s="1"/>
  <c r="E320" i="3"/>
  <c r="F490" i="1" s="1"/>
  <c r="E163" i="3"/>
  <c r="F333" i="1" s="1"/>
  <c r="E102" i="2"/>
  <c r="F114" i="1" s="1"/>
  <c r="F70" i="2"/>
  <c r="G82" i="1" s="1"/>
  <c r="E115" i="2"/>
  <c r="E7" i="3"/>
  <c r="F177" i="1" s="1"/>
  <c r="E95" i="2"/>
  <c r="E12" i="3"/>
  <c r="F182" i="1" s="1"/>
  <c r="E126" i="2"/>
  <c r="F138" i="1" s="1"/>
  <c r="E66" i="2"/>
  <c r="F78" i="1" s="1"/>
  <c r="E323" i="3"/>
  <c r="F493" i="1" s="1"/>
  <c r="F145" i="3"/>
  <c r="E199" i="3"/>
  <c r="F369" i="1" s="1"/>
  <c r="E152" i="2"/>
  <c r="E121" i="2"/>
  <c r="F133" i="1" s="1"/>
  <c r="F300" i="3"/>
  <c r="E44" i="2"/>
  <c r="F56" i="1" s="1"/>
  <c r="E136" i="2"/>
  <c r="F148" i="1" s="1"/>
  <c r="E80" i="2"/>
  <c r="F92" i="1" s="1"/>
  <c r="E17" i="3"/>
  <c r="F187" i="1" s="1"/>
  <c r="F48" i="2"/>
  <c r="G60" i="1" s="1"/>
  <c r="E130" i="2"/>
  <c r="F142" i="1" s="1"/>
  <c r="E404" i="3"/>
  <c r="F574" i="1" s="1"/>
  <c r="E105" i="2"/>
  <c r="E52" i="2"/>
  <c r="F64" i="1" s="1"/>
  <c r="E60" i="2"/>
  <c r="F72" i="1" s="1"/>
  <c r="E98" i="2"/>
  <c r="F110" i="1" s="1"/>
  <c r="E74" i="2"/>
  <c r="F86" i="1" s="1"/>
  <c r="E143" i="2"/>
  <c r="F155" i="1" s="1"/>
  <c r="E36" i="3"/>
  <c r="F206" i="1" s="1"/>
  <c r="E193" i="3"/>
  <c r="F363" i="1" s="1"/>
  <c r="E407" i="3"/>
  <c r="F577" i="1" s="1"/>
  <c r="F52" i="2"/>
  <c r="G64" i="1" s="1"/>
  <c r="F46" i="2"/>
  <c r="E62" i="3"/>
  <c r="F232" i="1" s="1"/>
  <c r="F68" i="2"/>
  <c r="E116" i="3"/>
  <c r="F286" i="1" s="1"/>
  <c r="E379" i="3"/>
  <c r="F549" i="1" s="1"/>
  <c r="E48" i="2"/>
  <c r="F60" i="1" s="1"/>
  <c r="E344" i="3"/>
  <c r="F514" i="1" s="1"/>
  <c r="E371" i="3"/>
  <c r="F541" i="1" s="1"/>
  <c r="E70" i="2"/>
  <c r="F82" i="1" s="1"/>
  <c r="E45" i="3"/>
  <c r="F215" i="1" s="1"/>
  <c r="E159" i="3"/>
  <c r="F329" i="1" s="1"/>
  <c r="E58" i="3"/>
  <c r="F228" i="1" s="1"/>
  <c r="E48" i="3"/>
  <c r="F218" i="1" s="1"/>
  <c r="E83" i="3"/>
  <c r="F253" i="1" s="1"/>
  <c r="E410" i="3"/>
  <c r="F580" i="1" s="1"/>
  <c r="F69" i="3"/>
  <c r="F160" i="3"/>
  <c r="G330" i="1" s="1"/>
  <c r="E140" i="3"/>
  <c r="F310" i="1" s="1"/>
  <c r="E87" i="3"/>
  <c r="F257" i="1" s="1"/>
  <c r="E124" i="3"/>
  <c r="F294" i="1" s="1"/>
  <c r="E167" i="3"/>
  <c r="F337" i="1" s="1"/>
  <c r="E235" i="3"/>
  <c r="F405" i="1" s="1"/>
  <c r="E280" i="3"/>
  <c r="F450" i="1" s="1"/>
  <c r="E291" i="3"/>
  <c r="F461" i="1" s="1"/>
  <c r="E301" i="3"/>
  <c r="F471" i="1" s="1"/>
  <c r="E382" i="3"/>
  <c r="F552" i="1" s="1"/>
  <c r="F194" i="3"/>
  <c r="G364" i="1" s="1"/>
  <c r="E212" i="3"/>
  <c r="F382" i="1" s="1"/>
  <c r="F303" i="3"/>
  <c r="G473" i="1" s="1"/>
  <c r="F215" i="3"/>
  <c r="G385" i="1" s="1"/>
  <c r="E337" i="3"/>
  <c r="F507" i="1" s="1"/>
  <c r="E272" i="3"/>
  <c r="F442" i="1" s="1"/>
  <c r="E363" i="3"/>
  <c r="F533" i="1" s="1"/>
  <c r="E24" i="3"/>
  <c r="F194" i="1" s="1"/>
  <c r="E32" i="3"/>
  <c r="F202" i="1" s="1"/>
  <c r="E109" i="3"/>
  <c r="F279" i="1" s="1"/>
  <c r="E205" i="3"/>
  <c r="F375" i="1" s="1"/>
  <c r="E245" i="3"/>
  <c r="F415" i="1" s="1"/>
  <c r="F273" i="3"/>
  <c r="G443" i="1" s="1"/>
  <c r="E305" i="3"/>
  <c r="F475" i="1" s="1"/>
  <c r="E327" i="3"/>
  <c r="F497" i="1" s="1"/>
  <c r="E350" i="3"/>
  <c r="F520" i="1" s="1"/>
  <c r="E53" i="3"/>
  <c r="F223" i="1" s="1"/>
  <c r="E73" i="3"/>
  <c r="F243" i="1" s="1"/>
  <c r="E397" i="3"/>
  <c r="F567" i="1" s="1"/>
  <c r="E254" i="3"/>
  <c r="F424" i="1" s="1"/>
  <c r="E93" i="3"/>
  <c r="F263" i="1" s="1"/>
  <c r="E286" i="3"/>
  <c r="F456" i="1" s="1"/>
  <c r="E208" i="3"/>
  <c r="F378" i="1" s="1"/>
  <c r="F287" i="3"/>
  <c r="E341" i="3"/>
  <c r="F511" i="1" s="1"/>
  <c r="F13" i="3"/>
  <c r="G183" i="1" s="1"/>
  <c r="E113" i="3"/>
  <c r="F283" i="1" s="1"/>
  <c r="E331" i="3"/>
  <c r="F501" i="1" s="1"/>
  <c r="F131" i="3"/>
  <c r="G301" i="1" s="1"/>
  <c r="F137" i="3"/>
  <c r="E79" i="3"/>
  <c r="F249" i="1" s="1"/>
  <c r="E217" i="3"/>
  <c r="F387" i="1" s="1"/>
  <c r="E34" i="3"/>
  <c r="F204" i="1" s="1"/>
  <c r="E133" i="3"/>
  <c r="F303" i="1" s="1"/>
  <c r="E153" i="3"/>
  <c r="F323" i="1" s="1"/>
  <c r="E259" i="3"/>
  <c r="F429" i="1" s="1"/>
  <c r="E359" i="3"/>
  <c r="F529" i="1" s="1"/>
  <c r="F209" i="3"/>
  <c r="G379" i="1" s="1"/>
  <c r="F253" i="3"/>
  <c r="G423" i="1" s="1"/>
  <c r="F281" i="3"/>
  <c r="G451" i="1" s="1"/>
  <c r="F8" i="3"/>
  <c r="E172" i="3"/>
  <c r="F342" i="1" s="1"/>
  <c r="E185" i="3"/>
  <c r="F355" i="1" s="1"/>
  <c r="E366" i="3"/>
  <c r="F536" i="1" s="1"/>
  <c r="F84" i="3"/>
  <c r="G254" i="1" s="1"/>
  <c r="F94" i="3"/>
  <c r="G264" i="1" s="1"/>
  <c r="F74" i="3"/>
  <c r="E391" i="3"/>
  <c r="F561" i="1" s="1"/>
  <c r="E122" i="3"/>
  <c r="F292" i="1" s="1"/>
  <c r="E21" i="3"/>
  <c r="F191" i="1" s="1"/>
  <c r="F316" i="3" l="1"/>
  <c r="G486" i="1" s="1"/>
  <c r="F117" i="1"/>
  <c r="D394" i="3"/>
  <c r="E564" i="1" s="1"/>
  <c r="E566" i="1"/>
  <c r="D304" i="3"/>
  <c r="E474" i="1" s="1"/>
  <c r="E486" i="1"/>
  <c r="C394" i="3"/>
  <c r="D564" i="1" s="1"/>
  <c r="D566" i="1"/>
  <c r="F394" i="3"/>
  <c r="G564" i="1" s="1"/>
  <c r="G566" i="1"/>
  <c r="C304" i="3"/>
  <c r="D474" i="1" s="1"/>
  <c r="D486" i="1"/>
  <c r="C28" i="2"/>
  <c r="D40" i="1" s="1"/>
  <c r="D42" i="1"/>
  <c r="D2" i="2"/>
  <c r="E14" i="1" s="1"/>
  <c r="E15" i="1"/>
  <c r="C69" i="2"/>
  <c r="D81" i="1" s="1"/>
  <c r="D85" i="1"/>
  <c r="C125" i="2"/>
  <c r="D137" i="1" s="1"/>
  <c r="D141" i="1"/>
  <c r="D28" i="2"/>
  <c r="E40" i="1" s="1"/>
  <c r="E42" i="1"/>
  <c r="D125" i="2"/>
  <c r="E137" i="1" s="1"/>
  <c r="E141" i="1"/>
  <c r="D69" i="2"/>
  <c r="E81" i="1" s="1"/>
  <c r="E85" i="1"/>
  <c r="F133" i="3"/>
  <c r="G303" i="1" s="1"/>
  <c r="F153" i="3"/>
  <c r="G323" i="1" s="1"/>
  <c r="F79" i="3"/>
  <c r="G249" i="1" s="1"/>
  <c r="F366" i="3"/>
  <c r="G536" i="1" s="1"/>
  <c r="F403" i="3"/>
  <c r="G573" i="1" s="1"/>
  <c r="F350" i="3"/>
  <c r="G520" i="1" s="1"/>
  <c r="F291" i="3"/>
  <c r="G461" i="1" s="1"/>
  <c r="F73" i="3"/>
  <c r="G243" i="1" s="1"/>
  <c r="G244" i="1"/>
  <c r="F21" i="3"/>
  <c r="G191" i="1" s="1"/>
  <c r="G192" i="1"/>
  <c r="F48" i="3"/>
  <c r="G218" i="1" s="1"/>
  <c r="G219" i="1"/>
  <c r="F36" i="3"/>
  <c r="G206" i="1" s="1"/>
  <c r="G214" i="1"/>
  <c r="F122" i="3"/>
  <c r="G292" i="1" s="1"/>
  <c r="G293" i="1"/>
  <c r="F359" i="3"/>
  <c r="G529" i="1" s="1"/>
  <c r="G531" i="1"/>
  <c r="F32" i="3"/>
  <c r="G202" i="1" s="1"/>
  <c r="G203" i="1"/>
  <c r="F7" i="3"/>
  <c r="G177" i="1" s="1"/>
  <c r="G178" i="1"/>
  <c r="F62" i="3"/>
  <c r="G232" i="1" s="1"/>
  <c r="G233" i="1"/>
  <c r="F286" i="3"/>
  <c r="G456" i="1" s="1"/>
  <c r="G457" i="1"/>
  <c r="F305" i="3"/>
  <c r="G475" i="1" s="1"/>
  <c r="F136" i="3"/>
  <c r="G306" i="1" s="1"/>
  <c r="G307" i="1"/>
  <c r="F299" i="3"/>
  <c r="G469" i="1" s="1"/>
  <c r="G470" i="1"/>
  <c r="F140" i="3"/>
  <c r="G310" i="1" s="1"/>
  <c r="G311" i="1"/>
  <c r="F144" i="3"/>
  <c r="G314" i="1" s="1"/>
  <c r="G315" i="1"/>
  <c r="F116" i="3"/>
  <c r="G286" i="1" s="1"/>
  <c r="G287" i="1"/>
  <c r="F163" i="3"/>
  <c r="G334" i="1"/>
  <c r="F363" i="3"/>
  <c r="G533" i="1" s="1"/>
  <c r="F34" i="3"/>
  <c r="G204" i="1" s="1"/>
  <c r="G205" i="1"/>
  <c r="F391" i="3"/>
  <c r="G561" i="1" s="1"/>
  <c r="G562" i="1"/>
  <c r="F167" i="3"/>
  <c r="G337" i="1" s="1"/>
  <c r="G338" i="1"/>
  <c r="F68" i="3"/>
  <c r="G238" i="1" s="1"/>
  <c r="G239" i="1"/>
  <c r="F382" i="3"/>
  <c r="G556" i="1"/>
  <c r="F185" i="3"/>
  <c r="G355" i="1" s="1"/>
  <c r="G356" i="1"/>
  <c r="F205" i="3"/>
  <c r="G375" i="1" s="1"/>
  <c r="G376" i="1"/>
  <c r="F254" i="3"/>
  <c r="G424" i="1" s="1"/>
  <c r="G426" i="1"/>
  <c r="F58" i="3"/>
  <c r="G228" i="1" s="1"/>
  <c r="G231" i="1"/>
  <c r="F172" i="3"/>
  <c r="G342" i="1" s="1"/>
  <c r="F24" i="3"/>
  <c r="G194" i="1" s="1"/>
  <c r="F217" i="3"/>
  <c r="G387" i="1" s="1"/>
  <c r="F87" i="3"/>
  <c r="G257" i="1" s="1"/>
  <c r="F235" i="3"/>
  <c r="G405" i="1" s="1"/>
  <c r="F259" i="3"/>
  <c r="G429" i="1" s="1"/>
  <c r="F212" i="3"/>
  <c r="G382" i="1" s="1"/>
  <c r="F301" i="3"/>
  <c r="G471" i="1" s="1"/>
  <c r="F124" i="3"/>
  <c r="G294" i="1" s="1"/>
  <c r="F193" i="3"/>
  <c r="E196" i="3"/>
  <c r="F366" i="1" s="1"/>
  <c r="F93" i="3"/>
  <c r="G263" i="1" s="1"/>
  <c r="E396" i="3"/>
  <c r="F566" i="1" s="1"/>
  <c r="F159" i="3"/>
  <c r="G329" i="1" s="1"/>
  <c r="E347" i="3"/>
  <c r="F517" i="1" s="1"/>
  <c r="E370" i="3"/>
  <c r="F540" i="1" s="1"/>
  <c r="F280" i="3"/>
  <c r="G450" i="1" s="1"/>
  <c r="F83" i="3"/>
  <c r="F245" i="3"/>
  <c r="G415" i="1" s="1"/>
  <c r="F208" i="3"/>
  <c r="F272" i="3"/>
  <c r="G442" i="1" s="1"/>
  <c r="F12" i="3"/>
  <c r="E298" i="3"/>
  <c r="F468" i="1" s="1"/>
  <c r="F130" i="2"/>
  <c r="G144" i="1"/>
  <c r="F44" i="2"/>
  <c r="G56" i="1" s="1"/>
  <c r="G58" i="1"/>
  <c r="F66" i="2"/>
  <c r="G78" i="1" s="1"/>
  <c r="G80" i="1"/>
  <c r="E151" i="2"/>
  <c r="F163" i="1" s="1"/>
  <c r="F164" i="1"/>
  <c r="E92" i="2"/>
  <c r="F104" i="1" s="1"/>
  <c r="F107" i="1"/>
  <c r="E114" i="2"/>
  <c r="F126" i="1" s="1"/>
  <c r="F127" i="1"/>
  <c r="E2" i="2"/>
  <c r="F14" i="1" s="1"/>
  <c r="D4" i="3"/>
  <c r="E174" i="1" s="1"/>
  <c r="C103" i="3"/>
  <c r="D273" i="1" s="1"/>
  <c r="C4" i="3"/>
  <c r="D174" i="1" s="1"/>
  <c r="D103" i="3"/>
  <c r="E273" i="1" s="1"/>
  <c r="F69" i="2"/>
  <c r="G81" i="1" s="1"/>
  <c r="F2" i="2"/>
  <c r="G14" i="1" s="1"/>
  <c r="C2" i="2"/>
  <c r="E73" i="2"/>
  <c r="E378" i="3"/>
  <c r="F548" i="1" s="1"/>
  <c r="E181" i="3"/>
  <c r="F351" i="1" s="1"/>
  <c r="E403" i="3"/>
  <c r="F573" i="1" s="1"/>
  <c r="E129" i="2"/>
  <c r="E5" i="3"/>
  <c r="F175" i="1" s="1"/>
  <c r="E30" i="2"/>
  <c r="E162" i="3"/>
  <c r="F332" i="1" s="1"/>
  <c r="E82" i="3"/>
  <c r="F252" i="1" s="1"/>
  <c r="E316" i="3"/>
  <c r="F486" i="1" s="1"/>
  <c r="E204" i="3"/>
  <c r="F374" i="1" s="1"/>
  <c r="E354" i="3"/>
  <c r="F524" i="1" s="1"/>
  <c r="E104" i="3"/>
  <c r="F274" i="1" s="1"/>
  <c r="D158" i="2" l="1"/>
  <c r="F347" i="3"/>
  <c r="G517" i="1" s="1"/>
  <c r="F104" i="3"/>
  <c r="G274" i="1" s="1"/>
  <c r="F298" i="3"/>
  <c r="G468" i="1" s="1"/>
  <c r="F5" i="3"/>
  <c r="G175" i="1" s="1"/>
  <c r="G182" i="1"/>
  <c r="F354" i="3"/>
  <c r="G524" i="1" s="1"/>
  <c r="F181" i="3"/>
  <c r="G351" i="1" s="1"/>
  <c r="G363" i="1"/>
  <c r="F82" i="3"/>
  <c r="G252" i="1" s="1"/>
  <c r="G253" i="1"/>
  <c r="F204" i="3"/>
  <c r="G374" i="1" s="1"/>
  <c r="G378" i="1"/>
  <c r="F378" i="3"/>
  <c r="G548" i="1" s="1"/>
  <c r="G552" i="1"/>
  <c r="G333" i="1"/>
  <c r="F162" i="3"/>
  <c r="G332" i="1" s="1"/>
  <c r="F304" i="3"/>
  <c r="G474" i="1" s="1"/>
  <c r="F30" i="2"/>
  <c r="F28" i="2" s="1"/>
  <c r="G40" i="1" s="1"/>
  <c r="E304" i="3"/>
  <c r="F474" i="1" s="1"/>
  <c r="E394" i="3"/>
  <c r="F564" i="1" s="1"/>
  <c r="G142" i="1"/>
  <c r="F129" i="2"/>
  <c r="E28" i="2"/>
  <c r="F40" i="1" s="1"/>
  <c r="F42" i="1"/>
  <c r="E125" i="2"/>
  <c r="F141" i="1"/>
  <c r="E69" i="2"/>
  <c r="F81" i="1" s="1"/>
  <c r="F85" i="1"/>
  <c r="D3" i="3"/>
  <c r="D418" i="3" s="1"/>
  <c r="D420" i="3" s="1"/>
  <c r="C3" i="3"/>
  <c r="C418" i="3" s="1"/>
  <c r="D14" i="1"/>
  <c r="C158" i="2"/>
  <c r="E4" i="3"/>
  <c r="F174" i="1" s="1"/>
  <c r="E103" i="3"/>
  <c r="F273" i="1" s="1"/>
  <c r="F137" i="1" l="1"/>
  <c r="E158" i="2"/>
  <c r="F4" i="3"/>
  <c r="G174" i="1" s="1"/>
  <c r="G42" i="1"/>
  <c r="F103" i="3"/>
  <c r="G273" i="1" s="1"/>
  <c r="F125" i="2"/>
  <c r="G141" i="1"/>
  <c r="E3" i="3"/>
  <c r="E418" i="3" s="1"/>
  <c r="E420" i="3" s="1"/>
  <c r="F3" i="3" l="1"/>
  <c r="G137" i="1"/>
  <c r="F158" i="2"/>
  <c r="E173" i="1"/>
  <c r="D173" i="1"/>
  <c r="C173" i="1"/>
  <c r="A173" i="1"/>
  <c r="F173" i="1" l="1"/>
  <c r="G173" i="1" l="1"/>
  <c r="F418" i="3" l="1"/>
  <c r="F420" i="3" l="1"/>
</calcChain>
</file>

<file path=xl/sharedStrings.xml><?xml version="1.0" encoding="utf-8"?>
<sst xmlns="http://schemas.openxmlformats.org/spreadsheetml/2006/main" count="2054" uniqueCount="1389">
  <si>
    <t>Empresa:</t>
  </si>
  <si>
    <t>Corporación Municipal de Conchalí</t>
  </si>
  <si>
    <t>RUT:</t>
  </si>
  <si>
    <t>70.878.100-2</t>
  </si>
  <si>
    <t>Periodo:</t>
  </si>
  <si>
    <t>Tipo:</t>
  </si>
  <si>
    <t>Número de Cuenta</t>
  </si>
  <si>
    <t>Nombre Cuenta</t>
  </si>
  <si>
    <t>Presupuesto Inicial</t>
  </si>
  <si>
    <t>Presupuesto Vigente</t>
  </si>
  <si>
    <t>Total Ingresos Percibidos</t>
  </si>
  <si>
    <t>Total Ingresos Por Percibir</t>
  </si>
  <si>
    <t>Gastos</t>
  </si>
  <si>
    <t>Área:</t>
  </si>
  <si>
    <t>Por Área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</si>
  <si>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</si>
  <si>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</si>
  <si>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</si>
  <si>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</si>
  <si>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</si>
  <si>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</si>
  <si>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</si>
  <si>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</si>
  <si>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</si>
  <si>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</si>
  <si>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</si>
  <si>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Máquinas y Equipos de Oficina</t>
  </si>
  <si>
    <t>Instrumental Medico Menor</t>
  </si>
  <si>
    <t>Implementos Deportivos</t>
  </si>
  <si>
    <t>Equipos Computacionales y Periféricos</t>
  </si>
  <si>
    <t>Fondo de Apoyo a la Educación Pública</t>
  </si>
  <si>
    <t>40503003002930</t>
  </si>
  <si>
    <t>Bono Art.42 ley 21526</t>
  </si>
  <si>
    <t>40503003002931</t>
  </si>
  <si>
    <t>Bono Art 33 Ley 21647</t>
  </si>
  <si>
    <t>40899999001005</t>
  </si>
  <si>
    <t>Otros Ingresos</t>
  </si>
  <si>
    <t>52101001001001</t>
  </si>
  <si>
    <t>Sueldo Base</t>
  </si>
  <si>
    <t>52101001001002</t>
  </si>
  <si>
    <t>Diferencia Sueldo Base</t>
  </si>
  <si>
    <t>52101001001004</t>
  </si>
  <si>
    <t>Otros Haberes No Imponibles, No Afectos</t>
  </si>
  <si>
    <t>52101001001006</t>
  </si>
  <si>
    <t>Asignacion Familiar (Centralizaciones)</t>
  </si>
  <si>
    <t>52101001009999</t>
  </si>
  <si>
    <t>Otras Asignaciones Especiales</t>
  </si>
  <si>
    <t>52101001011001</t>
  </si>
  <si>
    <t>Asignación de Movilización, art. 97, letra b), Ley 18.883</t>
  </si>
  <si>
    <t>52101001014999</t>
  </si>
  <si>
    <t>Otras Asignaciones Compensatorias (Asig. Colación)</t>
  </si>
  <si>
    <t>Otras Asignaciones Sustitutivas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</si>
  <si>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</si>
  <si>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</si>
  <si>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</si>
  <si>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</si>
  <si>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</si>
  <si>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</si>
  <si>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</si>
  <si>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</si>
  <si>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</si>
  <si>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</si>
  <si>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</si>
  <si>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</si>
  <si>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52101005002001</t>
  </si>
  <si>
    <t>Bono de Escolaridad</t>
  </si>
  <si>
    <t>52101005004001</t>
  </si>
  <si>
    <t>Bonificación Adicional al Bono de Escolaridad</t>
  </si>
  <si>
    <t>52102001001001</t>
  </si>
  <si>
    <t>52102001001002</t>
  </si>
  <si>
    <t>Diferencia de Sueldo Base</t>
  </si>
  <si>
    <t>52102001001004</t>
  </si>
  <si>
    <t>52102001001006</t>
  </si>
  <si>
    <t>52102001009999</t>
  </si>
  <si>
    <t>52102001011001</t>
  </si>
  <si>
    <t>52102001013999</t>
  </si>
  <si>
    <t>52102001018001</t>
  </si>
  <si>
    <t>Asignación de Responsabilidad Directiva art. 27 ley 19.378</t>
  </si>
  <si>
    <t>52102002002001</t>
  </si>
  <si>
    <t>52102002002002</t>
  </si>
  <si>
    <t>52102002002003</t>
  </si>
  <si>
    <t>Seguro de Invalidez y Sobrevivencia (S.I.S.) (Cargo Empleador)</t>
  </si>
  <si>
    <t>52102004005001</t>
  </si>
  <si>
    <t>52102005002001</t>
  </si>
  <si>
    <t>52102005004001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</si>
  <si>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</si>
  <si>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</si>
  <si>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</si>
  <si>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</si>
  <si>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</si>
  <si>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</si>
  <si>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</si>
  <si>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</si>
  <si>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</si>
  <si>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</si>
  <si>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52103999999013</t>
  </si>
  <si>
    <t>Bonificaciones Bienestar de Salud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</si>
  <si>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</si>
  <si>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</si>
  <si>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</si>
  <si>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</si>
  <si>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</si>
  <si>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</si>
  <si>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52103999999113</t>
  </si>
  <si>
    <t>Bonificaciones Bienestar de Salud (Contrata)</t>
  </si>
  <si>
    <t>52201001001001</t>
  </si>
  <si>
    <t>Alimentos y Bebidas para Personas</t>
  </si>
  <si>
    <t>52204001001001</t>
  </si>
  <si>
    <t>Materiales de Oficina</t>
  </si>
  <si>
    <t>Textos y Otros Materiales de Enseñanza</t>
  </si>
  <si>
    <t>52204005001001</t>
  </si>
  <si>
    <t>Materiales y Útiles Quirúrgicos</t>
  </si>
  <si>
    <t>52204007001001</t>
  </si>
  <si>
    <t>Materiales y Útiles de Aseo</t>
  </si>
  <si>
    <t>Insumos, Repuestos y Accesorios Computacionales</t>
  </si>
  <si>
    <t>52204010001001</t>
  </si>
  <si>
    <t>Materiales para Mantenimiento y Reparaciones de Inmuebles</t>
  </si>
  <si>
    <t>52204012001001</t>
  </si>
  <si>
    <t>Otros Materiales, Repuestos y Útiles Diversos para Mantenimiento y Reparaciones</t>
  </si>
  <si>
    <t>52204013001001</t>
  </si>
  <si>
    <t>Equipos Menores</t>
  </si>
  <si>
    <t>52204999001002</t>
  </si>
  <si>
    <t>Otros Materiales de Uso y Consumo no Contemplados Anteriormente</t>
  </si>
  <si>
    <t>52205001001001</t>
  </si>
  <si>
    <t>Electricidad</t>
  </si>
  <si>
    <t>52205002001001</t>
  </si>
  <si>
    <t>Agua Potable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</si>
  <si>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</si>
  <si>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</si>
  <si>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</si>
  <si>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</si>
  <si>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</si>
  <si>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</si>
  <si>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</si>
  <si>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</si>
  <si>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52206006001001</t>
  </si>
  <si>
    <t>Mantenimiento y Reparación de Otras Maquinarias y Equipos</t>
  </si>
  <si>
    <t>52206999001001</t>
  </si>
  <si>
    <t>Otros Mantenimientos y Reparaciones</t>
  </si>
  <si>
    <t>52208007001001</t>
  </si>
  <si>
    <t>Pasajes, Fletes y Bodegajes</t>
  </si>
  <si>
    <t>52208008001001</t>
  </si>
  <si>
    <t>Salas Cunas y/o Jardines Infantiles (Beneficio Funcionarios)</t>
  </si>
  <si>
    <t>52208999001001</t>
  </si>
  <si>
    <t>Otros Servicios Generales</t>
  </si>
  <si>
    <t>52209002001001</t>
  </si>
  <si>
    <t>Arriendo de Edificios</t>
  </si>
  <si>
    <t>52209003001001</t>
  </si>
  <si>
    <t>Arriendo de Vehículos</t>
  </si>
  <si>
    <t>52209006001001</t>
  </si>
  <si>
    <t>Arriendo de Equipos Informáticos</t>
  </si>
  <si>
    <t>52210004001001</t>
  </si>
  <si>
    <t>Gastos Bancarios (Intereses, Comisiones e Impuestos)</t>
  </si>
  <si>
    <t>52211003001001</t>
  </si>
  <si>
    <t>Contratación Servicios Informaticos</t>
  </si>
  <si>
    <t>52212002001001</t>
  </si>
  <si>
    <t>Gastos Menores</t>
  </si>
  <si>
    <t>52212999004006</t>
  </si>
  <si>
    <t>Bienestar Area de Salud</t>
  </si>
  <si>
    <t>52303004001003</t>
  </si>
  <si>
    <t>Otras Indemnizaciones</t>
  </si>
  <si>
    <t>52904001001001</t>
  </si>
  <si>
    <t>Adquisición de Mobiliario y Otros</t>
  </si>
  <si>
    <t>53407001001001</t>
  </si>
  <si>
    <t>Deuda Flotante (Gastos en Personal)</t>
  </si>
  <si>
    <t>53407001001002</t>
  </si>
  <si>
    <t>Deuda Flotante (Gastos Bienes y Servicios)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</si>
  <si>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</si>
  <si>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</si>
  <si>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</si>
  <si>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</si>
  <si>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</si>
  <si>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</si>
  <si>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CxP GASTOS EN PERSONAL</t>
  </si>
  <si>
    <t>CAMBIA DENOMINACIÓN SEGÚN OFICIO NICSP E11061/2020 DE FECHA 15 DE JUNIO DE 2020</t>
  </si>
  <si>
    <t>PERSONAL DE PLANTA</t>
  </si>
  <si>
    <t>Sueldos y Sobresueldos</t>
  </si>
  <si>
    <t>Sueldos Bases</t>
  </si>
  <si>
    <t>Asignación de Antigüedad</t>
  </si>
  <si>
    <t>Asignación de Antigüedad, Art.97, letra g), de la Ley Nº18.883, y Leyes Nºs. 19.180 y 19.280</t>
  </si>
  <si>
    <t>Trienios, Art.7, Inciso 3, Ley Nº15.076</t>
  </si>
  <si>
    <t>Asignación Profesional</t>
  </si>
  <si>
    <t>Asignación Profesional, Decreto Ley Nº479 de 1974</t>
  </si>
  <si>
    <t>Asignación de Zona</t>
  </si>
  <si>
    <t>Asignación de Zona, Art. 7 y 25, D.L. Nº3.551</t>
  </si>
  <si>
    <t>Asignación de Zona, Art. 26 de la Ley Nº19.378, y Ley Nº19.354</t>
  </si>
  <si>
    <t>Asignación de Zona, Decreto Nº450 de 1974, Ley 19.354</t>
  </si>
  <si>
    <t>Complemento de Zona</t>
  </si>
  <si>
    <t>Asignaciones del D.L. Nº 3551, de 1981</t>
  </si>
  <si>
    <t>Asignación Municipal, Art.24 y 31 D.L. Nº3.551 de 1981</t>
  </si>
  <si>
    <t>Asignación Protección Imponibilidad, Art. 15, D.L. N° 3.551 de 1981</t>
  </si>
  <si>
    <t>Bonificación Art. 39, D.L. Nº3.551 de 1981</t>
  </si>
  <si>
    <t>Asignación de Nivelación</t>
  </si>
  <si>
    <t>Bonificación Art. 21, Ley N° 19.429</t>
  </si>
  <si>
    <t>Planilla Complementaria, Art. 4 y 11, Ley N° 19.598</t>
  </si>
  <si>
    <t>Asignaciones Especiales</t>
  </si>
  <si>
    <t>Monto Fijo Complementario Art. 3, Ley Nº 19.278</t>
  </si>
  <si>
    <t>Bonificación Proporcional Art. 8, Ley Nº 19.410</t>
  </si>
  <si>
    <t>Bonificación Especial Profesores Encargados de Escuelas Rurales, Art. 13, Ley N° 19.715</t>
  </si>
  <si>
    <t>Asignación Art. 1, Ley Nº19.529</t>
  </si>
  <si>
    <t>Red Maestros de Maestros</t>
  </si>
  <si>
    <t>Asignación Especial Transitoria, Art. 45, Ley Nº19.378</t>
  </si>
  <si>
    <t>Otras  Asignaciones Especiales</t>
  </si>
  <si>
    <t>Asignación de Pérdida de Caja</t>
  </si>
  <si>
    <t>Asignación por Pédrida de Caja, Art. 97, letra a), Ley Nº18.883</t>
  </si>
  <si>
    <t>Asignación de Movilización</t>
  </si>
  <si>
    <t>Asignación de Movilización, Art. 97, letra b), Ley Nº18.883</t>
  </si>
  <si>
    <t>Asignaciones Compensatorias</t>
  </si>
  <si>
    <t>Incremento Previsional, Art. 2, D.L. 3501, de 1980</t>
  </si>
  <si>
    <t>Bonificación Compensatoria de Salud, Art. 3, Ley Nº18.566</t>
  </si>
  <si>
    <t>Bonificación Compensatoria, Art.10, Ley Nº18.675</t>
  </si>
  <si>
    <t>Bonificación Adicional Art. 11 Ley N° 18.675</t>
  </si>
  <si>
    <t>Bonificación Art. 3, Ley Nº19.200</t>
  </si>
  <si>
    <t>Bonificación Previsional, Art. 19, Ley Nº15.386</t>
  </si>
  <si>
    <t>Remuneración Adicional, Art. 3 transitorio, Ley N° 19.070</t>
  </si>
  <si>
    <t>Otras Asignaciones Compensatorias</t>
  </si>
  <si>
    <t>Asginaciones Sustitutivas</t>
  </si>
  <si>
    <t>Asignación Única, Art.4, Ley Nº18.717</t>
  </si>
  <si>
    <t>Asignación de Responsabilidad</t>
  </si>
  <si>
    <t>Asignación de Responsabilidad Judicial, Art. 2º,  Ley Nº 20.008</t>
  </si>
  <si>
    <t>Asignación de Responsabilidad, Art. 9, Decreto 252 de 1976</t>
  </si>
  <si>
    <t>Componente Base Asignación de desempeño</t>
  </si>
  <si>
    <t>Asignación Artículo 1, Ley Nº19.112</t>
  </si>
  <si>
    <t>Asignación Especial Profesionales Ley Nº15.076, letra a), Art. 1, Ley Nº19.112</t>
  </si>
  <si>
    <t>Asignación Especial Profesionales Ley Nº15.076, letra b), Art. 1, Ley Nº19.112</t>
  </si>
  <si>
    <t>Asignación Artículo 1, Ley Nº19.432</t>
  </si>
  <si>
    <t>Asignación de Estímulo personal Médico Diurno</t>
  </si>
  <si>
    <t>Asignación de Estímulo Personal Médico y Profesores</t>
  </si>
  <si>
    <t>Asignación por Desempeño en Condiciones Difíciles, Art. 28, Ley N° 19.378</t>
  </si>
  <si>
    <t>Asignación de Estímulo, Art. 65, Ley Nª18.482</t>
  </si>
  <si>
    <t>Asignación de Estímulo, Art. 14, Ley Nª15.076</t>
  </si>
  <si>
    <t>Asignación de Experiencia Calificada</t>
  </si>
  <si>
    <t>Asignación Post-Título, Art. 42, Ley N° 19.378</t>
  </si>
  <si>
    <t>Asignación de Reforzamiento Profesional Diurno</t>
  </si>
  <si>
    <t>Asignación Única</t>
  </si>
  <si>
    <t>Asignación Zonas Extremas</t>
  </si>
  <si>
    <t>Asignación Inherente al Cargo Ley Nº 18.695</t>
  </si>
  <si>
    <t>Asignación de Atención Primaria Municipal</t>
  </si>
  <si>
    <t>Asignación Atención Primaria Salud, Arts. 23 y 25, Ley N° 19.378</t>
  </si>
  <si>
    <t>Asignación de Experiencia</t>
  </si>
  <si>
    <t>Asignación por Tramo de Desarrollo Profesional</t>
  </si>
  <si>
    <t>Asignación de Reconocimiento por Docencia en Establecimientos de Alta Concentración de Alumnos Prioritarios</t>
  </si>
  <si>
    <t>Asignación de Responsabilidad Directiva y Asignación Técnico Pedagógica</t>
  </si>
  <si>
    <t>Asignación por Responsabilidad Directiva</t>
  </si>
  <si>
    <t>Asignación de Responsabilidad Técnico Pedagógica</t>
  </si>
  <si>
    <t>Bonificación por Reconocimiento Profesional</t>
  </si>
  <si>
    <t>Bonificación por Excelencia Académica</t>
  </si>
  <si>
    <t>Otras Asignaciones</t>
  </si>
  <si>
    <t>Aportes del Empleador</t>
  </si>
  <si>
    <t>A Servicios de Bienestar</t>
  </si>
  <si>
    <t>Otras Cotizaciones Previsionales</t>
  </si>
  <si>
    <t>Asignaciones por Desempeño</t>
  </si>
  <si>
    <t>Desempeño Institucional</t>
  </si>
  <si>
    <t>Asignación de Mejoramiento de la Gestión Municipal, Art. 1, Ley Nº20.008</t>
  </si>
  <si>
    <t>Bonificación Excelencia</t>
  </si>
  <si>
    <t>Desempeño Colectivo</t>
  </si>
  <si>
    <t>Desempeño Individual</t>
  </si>
  <si>
    <t>Asignación de Incentivo por Gestión Jurisdiccional, Art. 2, Ley Nº20.008</t>
  </si>
  <si>
    <t>Asignación Especial de Incentivo Profesional, Art. 47, Ley N° 19.070</t>
  </si>
  <si>
    <t>Asignación Variable por Desempeño Individual</t>
  </si>
  <si>
    <t>Asignación por Mérito, Art. 30 de la Ley Nº19.378, agrega Ley Nº19.607</t>
  </si>
  <si>
    <t>Remuneraciones Variables</t>
  </si>
  <si>
    <t>Asignación de Estímulo Jornadas Prioritarias</t>
  </si>
  <si>
    <t>Asignación Artículo 3, Ley Nº19.264</t>
  </si>
  <si>
    <t>Asignación por Desempeño de Funciones Críticas</t>
  </si>
  <si>
    <t>Trabajos Extraordinarios</t>
  </si>
  <si>
    <t>Comisiones de Servicios en el País</t>
  </si>
  <si>
    <t>Comisiones de Servicios en el Exterior</t>
  </si>
  <si>
    <t>Aguinaldos y Bonos</t>
  </si>
  <si>
    <t>Aguinaldos</t>
  </si>
  <si>
    <t>Aguinaldo de Fiestras Patrias</t>
  </si>
  <si>
    <t>PERSONAL A CONTRATA</t>
  </si>
  <si>
    <t>Asignaciones del D.L. Nº 3.551, de 1981</t>
  </si>
  <si>
    <t>Asignación Protección Imponibilidad, Art. 15 D.L. Nº3.551 de 1981</t>
  </si>
  <si>
    <t>Asignaciones Sustitutivas</t>
  </si>
  <si>
    <t>Asignación Unica Artículo 4, Ley N° 18.717</t>
  </si>
  <si>
    <t>Asignación de Estímulo Personal Médico Diurno</t>
  </si>
  <si>
    <t>Asignación Artículo 7, Ley Nº19.112</t>
  </si>
  <si>
    <t>Asignación de Estímulo por Falencia</t>
  </si>
  <si>
    <t>Asignación por Responsabilidad Directiva y Asignación de Responsabilidad Técnico Pedagógica</t>
  </si>
  <si>
    <t>Asignación por Responsabilidad Técnico Pedagógica</t>
  </si>
  <si>
    <t>Bonificación de Excelencia Académica</t>
  </si>
  <si>
    <t>Asignación de Mérito, Art. 30 de la Ley Nº19.378, agrega Ley  Nº19.607</t>
  </si>
  <si>
    <t>OTRAS REMUNERACIONES</t>
  </si>
  <si>
    <t>Honorarios a Suma Alzada - Personas Naturales</t>
  </si>
  <si>
    <t>Honorarios Asimilados a Grados</t>
  </si>
  <si>
    <t>Jornales</t>
  </si>
  <si>
    <t>Remuneraciones Reguladas por el Código del Trabajo</t>
  </si>
  <si>
    <t>Sueldos</t>
  </si>
  <si>
    <t>Suplencias y Reemplazos</t>
  </si>
  <si>
    <t>Personal a Trato y/o Temporal</t>
  </si>
  <si>
    <t>Alumnos en Práctica</t>
  </si>
  <si>
    <t>Otras</t>
  </si>
  <si>
    <t>Asignación Art. 1, Ley Nº19.464</t>
  </si>
  <si>
    <t>OTROS GASTOS EN PERSONAL</t>
  </si>
  <si>
    <t>Asignación de Traslado</t>
  </si>
  <si>
    <t>Asignación por Cambio de Residencia Art. 97, letra c), Ley Nº18.883</t>
  </si>
  <si>
    <t>Dietas a Juntas, Consejos y Comisiones</t>
  </si>
  <si>
    <t>Dietas de Concejales</t>
  </si>
  <si>
    <t>Gastos por Comisiones y Representaciones del Municipio</t>
  </si>
  <si>
    <t>Otros Gastos</t>
  </si>
  <si>
    <t>Prestaciones de Servicios en Programas Comunitarios</t>
  </si>
  <si>
    <t>CxP BIENES Y SERVICIOS DE CONSUMO</t>
  </si>
  <si>
    <t>ALIMENTOS Y BEBIDAS</t>
  </si>
  <si>
    <t xml:space="preserve">Para Personas </t>
  </si>
  <si>
    <t>Para Animales</t>
  </si>
  <si>
    <t>TEXTILES, VESTUARIO Y CALZADO</t>
  </si>
  <si>
    <t>Textiles y Acabados Textiles</t>
  </si>
  <si>
    <t>Vestuario, Accesorios y Prendas Diversas</t>
  </si>
  <si>
    <t>Calzado</t>
  </si>
  <si>
    <t>COMBUSTIBLES Y LUBRICANTES</t>
  </si>
  <si>
    <t>Para Vehículos</t>
  </si>
  <si>
    <t>Para Maquinar., Equipos de Prod., Tracción y Elevación</t>
  </si>
  <si>
    <t>Para Calefacción</t>
  </si>
  <si>
    <t>Para Otros</t>
  </si>
  <si>
    <t>MATERIALES DE USO O CONSUMO</t>
  </si>
  <si>
    <t>Productos Químicos</t>
  </si>
  <si>
    <t>Productos Farmacéuticos</t>
  </si>
  <si>
    <t>Materiales y Utiles Quirúrgicos</t>
  </si>
  <si>
    <t>Fertilizantes, Insecticidas, Fungicidas y Otros</t>
  </si>
  <si>
    <t>Materiales y Utiles de Aseo</t>
  </si>
  <si>
    <t>Menaje para Oficina, Casino y Otros</t>
  </si>
  <si>
    <t xml:space="preserve">Materiales para Mantenim. y Reparaciones de Inmuebles </t>
  </si>
  <si>
    <t>Repuestos y  Acces. para Manten. y Repar. de Vehículos</t>
  </si>
  <si>
    <t>Otros Materiales, Repuestos y Utiles Diversos</t>
  </si>
  <si>
    <t>Productos Elaborados de Cuero, Caucho y Plásticos</t>
  </si>
  <si>
    <t>Productos Agropecuarios y Forestales</t>
  </si>
  <si>
    <t>Materias Primas y Semielaboradas</t>
  </si>
  <si>
    <t>Otros</t>
  </si>
  <si>
    <t>SERVICIOS BASICOS</t>
  </si>
  <si>
    <t>Agua</t>
  </si>
  <si>
    <t>Gas</t>
  </si>
  <si>
    <t>Correo</t>
  </si>
  <si>
    <t>Enlaces de Telecomunicaciones</t>
  </si>
  <si>
    <t>MANTENIMIENTO Y REPARACIONES</t>
  </si>
  <si>
    <t>Mantenimiento y Reparación de Vehículos</t>
  </si>
  <si>
    <t>Mantenimiento y Reparación Mobiliarios y Otros</t>
  </si>
  <si>
    <t>Mantenimiento y Reparación de Máquinas y Equipos de Oficina</t>
  </si>
  <si>
    <t>Mantenimiento y Reparación Maquinaria y Equipos de Producción</t>
  </si>
  <si>
    <t>Mantenimiento y Reparación de Equipos Informáticos</t>
  </si>
  <si>
    <t>PUBLICIDAD Y DIFUSION</t>
  </si>
  <si>
    <t>Servicios de Publicidad</t>
  </si>
  <si>
    <t>Servicios de Impresión</t>
  </si>
  <si>
    <t>Servicios de Encuadernación y Empaste</t>
  </si>
  <si>
    <t>SERVICIOS GENERALES</t>
  </si>
  <si>
    <t>Servicios de Aseo</t>
  </si>
  <si>
    <t>Servicios de Vigilancia</t>
  </si>
  <si>
    <t>Servicios de Mantención de Jardines</t>
  </si>
  <si>
    <t>Servicios de Mantención de Alumbrado Público</t>
  </si>
  <si>
    <t>Servicios de Mantención de Semáforos</t>
  </si>
  <si>
    <t>Servicios de Mantención de Señalizac. de Tránsito</t>
  </si>
  <si>
    <t>Salas Cunas y/o Jardines Infantiles</t>
  </si>
  <si>
    <t>Servicios de Pago y Cobranza</t>
  </si>
  <si>
    <t>Servicios de Suscripción y Similares</t>
  </si>
  <si>
    <t>Servicios de Producción y Desarrollo de Eventos</t>
  </si>
  <si>
    <t>ARRIENDOS</t>
  </si>
  <si>
    <t>Arriendo de Terrenos</t>
  </si>
  <si>
    <t>Arriendo de Mobiliario y Otros</t>
  </si>
  <si>
    <t>Arriendo de Máquinas y Equipos</t>
  </si>
  <si>
    <t>SERVICIOS FINANCIEROS Y DE SEGUROS</t>
  </si>
  <si>
    <t>Gastos Financ. por Compra y Venta de Títulos y Valores</t>
  </si>
  <si>
    <t>Primas y Gastos de Seguros</t>
  </si>
  <si>
    <t>Servicios de Giros y Remesas</t>
  </si>
  <si>
    <t>Gastos Bancarios</t>
  </si>
  <si>
    <t>SERVICIOS TECNICOS Y PROFESIONALES</t>
  </si>
  <si>
    <t>Estudios e Investigaciones</t>
  </si>
  <si>
    <t>Cursos de Capacitación</t>
  </si>
  <si>
    <t>Servicios Informáticos</t>
  </si>
  <si>
    <t>OTROS GASTOS EN BIENES Y SERVICIOS DE CONSUMO</t>
  </si>
  <si>
    <t>Gastos de Representación, Protocolo y Ceremonial</t>
  </si>
  <si>
    <t>Intereses, Multas y Recargos</t>
  </si>
  <si>
    <t>Derechos y Tasas</t>
  </si>
  <si>
    <t>Contribuciones</t>
  </si>
  <si>
    <t>CxP PRESTACIONES DE SEGURIDAD SOCIAL</t>
  </si>
  <si>
    <t>PRESTACIONES PREVISIONALES</t>
  </si>
  <si>
    <t>Desahucios e Indemnizaciones</t>
  </si>
  <si>
    <t>PRESTACIONES SOCIALES DEL EMPLEADOR</t>
  </si>
  <si>
    <t>Indemnización de Cargo Fiscal</t>
  </si>
  <si>
    <t>CxP TRANSFERENCIAS CORRIENTES</t>
  </si>
  <si>
    <t>AL SECTOR PRIVADO</t>
  </si>
  <si>
    <t>Fondos de Emergencia</t>
  </si>
  <si>
    <t>Educación - Pers. Jurídicas Priv. Art. 13 D.F.L. Nº 1, 3063/80</t>
  </si>
  <si>
    <t>Salud - Pers. Jurídicas Priv.  Art. 13 D.F.L. Nº 1, 3063/80</t>
  </si>
  <si>
    <t>Organizaciones Comunitarias</t>
  </si>
  <si>
    <t xml:space="preserve">Otras Personas Jurídicas Privadas </t>
  </si>
  <si>
    <t>Voluntariado</t>
  </si>
  <si>
    <t>Asistencia Social a Personas Naturales</t>
  </si>
  <si>
    <t>Premios y Otros</t>
  </si>
  <si>
    <t>Educación Prebásica - Personas Juridicas Privadas art 13, DFL Nº1 3.063/80</t>
  </si>
  <si>
    <t>Otras Transferencias al Sector Privado</t>
  </si>
  <si>
    <t>A OTRAS ENTIDADES PUBLICAS</t>
  </si>
  <si>
    <t>A la  Junta Nacional de Auxilio Escolar y B ecas</t>
  </si>
  <si>
    <t>A los Servicios de Salud</t>
  </si>
  <si>
    <t>Multa Ley de Alcoholes</t>
  </si>
  <si>
    <t>A las Asociaciones</t>
  </si>
  <si>
    <t>A la Asociación Chilena de Municipalidades</t>
  </si>
  <si>
    <t>A Otras Asociaciones</t>
  </si>
  <si>
    <t>Al Fondo Común Municipal - Permisos de Circulación</t>
  </si>
  <si>
    <t>Aporte Año Vigente</t>
  </si>
  <si>
    <t>Aporte Otros Años</t>
  </si>
  <si>
    <t>Intereses y Reajustes Pagados</t>
  </si>
  <si>
    <t>Al Fondo Común Municipal - Patentes Municipales</t>
  </si>
  <si>
    <t>Al Fondo Común Municipal - Multas</t>
  </si>
  <si>
    <t>Multas Art. 14, N°6,  Inc. 1°, ley N° 18.695 - Equipos de Registros</t>
  </si>
  <si>
    <t>Multas Art. 14, N°6,  Inc. 2°, ley N° 18.695 – Multas TAG</t>
  </si>
  <si>
    <t>Multas Art. 42, Decreto N° 900 de 1996 Ministerio de Obras Públicas</t>
  </si>
  <si>
    <t>A Otras Entidades Públicas</t>
  </si>
  <si>
    <t>A Otras Municipalidades</t>
  </si>
  <si>
    <t>A Servicios Incorporados a su Gestión</t>
  </si>
  <si>
    <t>A Educación</t>
  </si>
  <si>
    <t>A Salud</t>
  </si>
  <si>
    <t>A Cementerios</t>
  </si>
  <si>
    <t>A ORGANISMOS INTERNACIONALES</t>
  </si>
  <si>
    <t>A Mercociudades</t>
  </si>
  <si>
    <t xml:space="preserve">A Otros Organismos Internacionales </t>
  </si>
  <si>
    <t>C X P INTEGROS AL FISCO</t>
  </si>
  <si>
    <t>IMPUESTOS</t>
  </si>
  <si>
    <t>Otros Integros al Fisco</t>
  </si>
  <si>
    <t>CxP OTROS GASTOS CORRIENTES</t>
  </si>
  <si>
    <t>DEVOLUCIONES</t>
  </si>
  <si>
    <t>COMPENSACIÓN POR DAÑOS A TERCERO Y/O A LA PROPIEDAD</t>
  </si>
  <si>
    <t>APLICACIÓN FONDOS DE TERCEROS</t>
  </si>
  <si>
    <t>Arancel al Registro de Multas de Tránsito No Pagadas</t>
  </si>
  <si>
    <t>Aplicación Cobros Judiciales a favor de Empresas Concesionarias</t>
  </si>
  <si>
    <t>Aplicación Otros Fondos de Terceros</t>
  </si>
  <si>
    <t>CxP ADQUISIC. DE ACTIVOS NO FINANCIEROS</t>
  </si>
  <si>
    <t>TERRENOS</t>
  </si>
  <si>
    <t>EDIFICIOS</t>
  </si>
  <si>
    <t>VEHICULOS</t>
  </si>
  <si>
    <t>MOBILIARIO Y OTROS</t>
  </si>
  <si>
    <t>MAQUINAS Y EQUIPOS</t>
  </si>
  <si>
    <t>Maquinarias y Equipos para la Producción</t>
  </si>
  <si>
    <t>EQUIPOS INFORMATICOS</t>
  </si>
  <si>
    <t>Equipos de Comunicaciones para Redes Informáticas</t>
  </si>
  <si>
    <t>PROGRAMAS INFORMATICOS</t>
  </si>
  <si>
    <t>Programas Computacionales</t>
  </si>
  <si>
    <t>Sistemas de Información</t>
  </si>
  <si>
    <t>OTROS ACTIVOS NO FINANCIEROS</t>
  </si>
  <si>
    <t>CxP ADQUISIC. DE ACTIVOS FINANCIEROS</t>
  </si>
  <si>
    <t>COMPRA DE TITULOS Y VALORES</t>
  </si>
  <si>
    <t>Depósitos a Plazo</t>
  </si>
  <si>
    <t>Cuotas de Fondos Mutuos</t>
  </si>
  <si>
    <t>Bonos o Pagares</t>
  </si>
  <si>
    <t>COMPRA DE ACCIONES Y PARTIC. DE CAPITAL</t>
  </si>
  <si>
    <t>OTROS ACTIVOS FINANCIEROS</t>
  </si>
  <si>
    <t>C X P INICIATIVAS DE INVERSION</t>
  </si>
  <si>
    <t>ESTUDIOS BASICOS</t>
  </si>
  <si>
    <t>Gastos Administrativos</t>
  </si>
  <si>
    <t>Consultorías</t>
  </si>
  <si>
    <t>PROYECTOS</t>
  </si>
  <si>
    <t>Terrenos</t>
  </si>
  <si>
    <t>Obras Civiles</t>
  </si>
  <si>
    <t>Equipamiento</t>
  </si>
  <si>
    <t>Equipos</t>
  </si>
  <si>
    <t>Vehículos</t>
  </si>
  <si>
    <t>CxP PRESTAMOS</t>
  </si>
  <si>
    <t>POR ANTICIPOS A CONTRATISTAS</t>
  </si>
  <si>
    <t>POR VENTAS A PLAZO</t>
  </si>
  <si>
    <t>CxP TRANSFERENCIAS DE CAPITAL</t>
  </si>
  <si>
    <t>A los Servicios Regionales de Vivienda y Urbanización</t>
  </si>
  <si>
    <t>Programa Pavimentos Participativos</t>
  </si>
  <si>
    <t>Programa Mejoramiento Condominios Sociales</t>
  </si>
  <si>
    <t>Programa Rehabilitación de Espacios Públicos</t>
  </si>
  <si>
    <t>Programas Urbanos</t>
  </si>
  <si>
    <t>CxP SERVICIO DE LA DEUDA</t>
  </si>
  <si>
    <t>AMORTIZACION DEUDA INTERNA</t>
  </si>
  <si>
    <t>Empréstitos</t>
  </si>
  <si>
    <t>Créditos de Proveedores</t>
  </si>
  <si>
    <t>INTERESES DEUDA INTERNA</t>
  </si>
  <si>
    <t>OTROS GASTOS FINANC. DEUDA INTERNA</t>
  </si>
  <si>
    <t>DEUDA FLOTANTE</t>
  </si>
  <si>
    <t>SALDO FINAL DE CAJA</t>
  </si>
  <si>
    <t xml:space="preserve">Código Cuenta Clasificador 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</si>
  <si>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</si>
  <si>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</si>
  <si>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</si>
  <si>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</si>
  <si>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CxC TRIBUTOS SOBRE EL USO DE BS. Y LA REALIZACION DE ACTIVIDADES</t>
  </si>
  <si>
    <t>PATENTES Y TASAS POR DERECHOS</t>
  </si>
  <si>
    <t>Patentes Municipales</t>
  </si>
  <si>
    <t>De Beneficio Municipal</t>
  </si>
  <si>
    <t>De Beneficio Fondo Común Municipal</t>
  </si>
  <si>
    <t>Derechos de Aseo</t>
  </si>
  <si>
    <t>En Impuesto Territorial</t>
  </si>
  <si>
    <t>En Patentes Municipales</t>
  </si>
  <si>
    <t>Cobro Directo</t>
  </si>
  <si>
    <t>Otros Derechos</t>
  </si>
  <si>
    <t>Urbanización y Construcción</t>
  </si>
  <si>
    <t>Permisos Provisorios</t>
  </si>
  <si>
    <t>Propaganda</t>
  </si>
  <si>
    <t>Transferencia de Vehículos</t>
  </si>
  <si>
    <t xml:space="preserve">Derechos de Explotación  </t>
  </si>
  <si>
    <t>Concesiones</t>
  </si>
  <si>
    <t>PERMISOS Y LICENCIAS</t>
  </si>
  <si>
    <t>Permisos de Circulación</t>
  </si>
  <si>
    <t>Licencias de Conducir y similares</t>
  </si>
  <si>
    <t>PARTICIPACION EN IMPUESTO TERRITORIAL (ART. 37 DL 3063)</t>
  </si>
  <si>
    <t>OTROS TRIBUTOS</t>
  </si>
  <si>
    <t>CxC TRANSFERENCIAS CORRIENTES</t>
  </si>
  <si>
    <t>DEL SECTOR PRIVADO</t>
  </si>
  <si>
    <t>DE OTRAS ENTIDADES PUBLICAS</t>
  </si>
  <si>
    <t>De la Subsecretaría de Desarrollo Regional y Administrativo</t>
  </si>
  <si>
    <t>Fortalecimiento de la Gestión Municipal</t>
  </si>
  <si>
    <t>Otras Transferencias Corrientes  de la SUBDERE</t>
  </si>
  <si>
    <t>De la Subsecretaría de Educación</t>
  </si>
  <si>
    <t>Subvención de Escolaridad-Subvención Fiscal mensual</t>
  </si>
  <si>
    <t>Subvención de Escolaridad - Subvención para Educación Especial</t>
  </si>
  <si>
    <t>Anticipos de la Subvención de Educación</t>
  </si>
  <si>
    <t>Subvención Escolar Preferencial ley N°20.248</t>
  </si>
  <si>
    <t>De la Junta Nacional de Jardínes Infantiles</t>
  </si>
  <si>
    <t>Convenios Educación Prebásica</t>
  </si>
  <si>
    <t>Del Servicio Nacional de Menores</t>
  </si>
  <si>
    <t>Subvención Menores en Situación Irregular</t>
  </si>
  <si>
    <t>Del Servicio de Salud</t>
  </si>
  <si>
    <t>Atención Primaria Ley Nº 19.378 Art. 49</t>
  </si>
  <si>
    <t>Aportes Afectados</t>
  </si>
  <si>
    <t>Anticipos del Aporte Estatal</t>
  </si>
  <si>
    <t>Del Tesoro Público</t>
  </si>
  <si>
    <t>Patentes Acuícolas Ley Nº 20.033 Art. 8º</t>
  </si>
  <si>
    <t>Bonificación Adicional Ley de Incentivo al Retiro</t>
  </si>
  <si>
    <t>Otras Transferencias Corrientes del Tesoro Público</t>
  </si>
  <si>
    <t>De la Dirección de Educación Pública</t>
  </si>
  <si>
    <t>De Otras Entidades Públicas</t>
  </si>
  <si>
    <t>De Otras Municipalidades</t>
  </si>
  <si>
    <t>De la Municipalidad a Servicios Incorporados a su Gestión</t>
  </si>
  <si>
    <t>DE GOBIERNOS EXTRANJEROS</t>
  </si>
  <si>
    <t>Donación de Gobiernos Extranjeros</t>
  </si>
  <si>
    <t>Creada con Oficio NICSP E11061/2020 DE FECHA 15 DE JUNIO DE 2020</t>
  </si>
  <si>
    <t>CxC RENTAS DE LA PROPIEDAD</t>
  </si>
  <si>
    <t>ARRIENDO DE ACTIVOS NO FINANCIEROS</t>
  </si>
  <si>
    <t>DIVIDENDOS</t>
  </si>
  <si>
    <t>INTERESES</t>
  </si>
  <si>
    <t>PARTICIPACION DE UTILIDADES</t>
  </si>
  <si>
    <t>OTRAS RENTAS DE LA PROPIEDAD</t>
  </si>
  <si>
    <t>CxC INGRESOS DE OPERACIÓN</t>
  </si>
  <si>
    <t>VENTA DE BIENES</t>
  </si>
  <si>
    <t>VENTA DE SERVICIOS</t>
  </si>
  <si>
    <t>CxC OTROS INGRESOS CORRIENTES</t>
  </si>
  <si>
    <t>RECUPERACIONES Y REEMBOLSOS POR LICENCIAS MEDICAS</t>
  </si>
  <si>
    <t>Reembolso Art. 4º Ley N º 19.345 y Ley Nº 19.117 Artículo Único</t>
  </si>
  <si>
    <t>Recuperaciones Art. 12 Ley Nº 18.196 y Ley Nº 19.117 Artículo Único</t>
  </si>
  <si>
    <t>MULTAS Y SANCIONES PECUNIARIAS</t>
  </si>
  <si>
    <t>Multas - De Beneficio Municipal</t>
  </si>
  <si>
    <t>Multas Ley de Tránsito</t>
  </si>
  <si>
    <t>Multas Art. 14 N°6, Inc. 2°, ley N°18.695 – Multas TAG</t>
  </si>
  <si>
    <t>Multas Art. 42, Decreto N°900 de 1996, Ministerio de Obras Públicas</t>
  </si>
  <si>
    <t>Registro de Multas de Pasajeros Infractores-De Beneficio Municipal</t>
  </si>
  <si>
    <t>Otras Multas de Beneficio Municipal</t>
  </si>
  <si>
    <t>Multas Art.14, N°6, Ley N°18.695- De beneficio Fondo Común Municipal</t>
  </si>
  <si>
    <t>Multas Art. 14 N°6, Inc. 1°, ley N°18.695 Equipo de Registro</t>
  </si>
  <si>
    <t>Multas Art. 42, Decreto N°900, de 1996, Ministerio de Obras Públicas</t>
  </si>
  <si>
    <t>Otras Multas de Beneficio Fondo Común Municipal</t>
  </si>
  <si>
    <t>Multas Ley de Alcoholes - De Beneficio Municipal</t>
  </si>
  <si>
    <t>Multas Ley de Alcoholes - De Beneficio Servicios de Salud</t>
  </si>
  <si>
    <t>Reg. de Multas de Tráns. no Pagadas - De Beneficio Municipal</t>
  </si>
  <si>
    <t>Reg. de Multas de Tráns. no Pagadas - De Beneficio Otras Municipalidades</t>
  </si>
  <si>
    <t>Multas Juzgado de Policía Local - De Beneficio Otras Municipalidades</t>
  </si>
  <si>
    <t>Multas e Intereses</t>
  </si>
  <si>
    <t>Registro de Multas de Pasajeros Infractores-De Beneficio Otras Municipalidades</t>
  </si>
  <si>
    <t>PARTIC. DEL FONDO COMUN MUNICIPAL - Art. 38 D.L. Nº 3.063, de 1979</t>
  </si>
  <si>
    <t>Participación Anual</t>
  </si>
  <si>
    <t>Compensaciones Fondo Común Municipal</t>
  </si>
  <si>
    <t>Aportes Extraordinarios</t>
  </si>
  <si>
    <t>Aporte Extraordinarios</t>
  </si>
  <si>
    <t>Anticipos de Aportes del Fondo Común Municipal por Leyes Especiales</t>
  </si>
  <si>
    <t>FONDOS DE TERCEROS</t>
  </si>
  <si>
    <t>Cobros Judiciales a Favor de Empresas Concesionarias</t>
  </si>
  <si>
    <t>Otros Fondos de Terceros</t>
  </si>
  <si>
    <t>OTROS</t>
  </si>
  <si>
    <t>Devoluc. y Reintegros no Provenientes de Impuestos</t>
  </si>
  <si>
    <t>CxC  VENTA DE ACTIVOS NO FINANCIEROS</t>
  </si>
  <si>
    <t>CxC VENTA DE ACTIVOS FINANCIEROS</t>
  </si>
  <si>
    <t>VENTA  O RESCATE DE TITULOS Y VALORES</t>
  </si>
  <si>
    <t>VENTA DE ACCIONES Y PARTICIPACIONES DE CAPITAL</t>
  </si>
  <si>
    <t>CxC RECUPERACION DE PRESTAMOS</t>
  </si>
  <si>
    <t>INGRESOS POR PERCIBIR</t>
  </si>
  <si>
    <t>CxC TRANSFERENCIAS PARA GASTOS DE CAPITAL</t>
  </si>
  <si>
    <t>De la Comunidad - Programa Pavimentos Participativos</t>
  </si>
  <si>
    <t>Programa Mejoramiento Urbano y Equipamiento Comunal (PMU)</t>
  </si>
  <si>
    <t>Programa Mejoramiento de Barrios (PMB)</t>
  </si>
  <si>
    <t>Otras Transferencias para Gastos de Capital de la SUBDERE</t>
  </si>
  <si>
    <t>Otros Aportes</t>
  </si>
  <si>
    <t>Patentes Mineras Ley Nº 19.143</t>
  </si>
  <si>
    <t>Casinos de Juegos Ley Nº 19.995</t>
  </si>
  <si>
    <t>Patentes Geotermicas Ley N 19.657</t>
  </si>
  <si>
    <t>Otras Transferencias para Gastos de Capital del Tesoro Público</t>
  </si>
  <si>
    <t>Convenio para Construccion, Adecuacion y Habilitacion de Espacios Deportivos</t>
  </si>
  <si>
    <t>Mejoramiento de Infraestructura Escolar Pública</t>
  </si>
  <si>
    <t>DE EMPRESAS PÚBLICAS NO FINANCIERAS</t>
  </si>
  <si>
    <t>De Zona Franca de Iquique S.A.</t>
  </si>
  <si>
    <t>Donación de Gobierno Extranjero</t>
  </si>
  <si>
    <t>CxC ENDEUDAMIENTO</t>
  </si>
  <si>
    <t>ENDEUDAMIENTO INTERNO</t>
  </si>
  <si>
    <t>SALDO INICIAL DE CAJA</t>
  </si>
  <si>
    <t>52202002001001</t>
  </si>
  <si>
    <t>52602001001001</t>
  </si>
  <si>
    <t>Juicios Laborales</t>
  </si>
  <si>
    <t>(moneda nacional - miles de pesos)</t>
  </si>
  <si>
    <t>Ingreso</t>
  </si>
  <si>
    <t>Salud</t>
  </si>
  <si>
    <t>SSS.05.03.099.000.000</t>
  </si>
  <si>
    <t>40503006001001</t>
  </si>
  <si>
    <t>Subvención Percapita</t>
  </si>
  <si>
    <t>SSS.05.03.006.001.000</t>
  </si>
  <si>
    <t>40503006001002</t>
  </si>
  <si>
    <t>Subvención Ley 19429 Art. 2, Mínimo, Integración</t>
  </si>
  <si>
    <t>40503006001003</t>
  </si>
  <si>
    <t>Incentivo Desempeño Colectivo (Ley 19.813)</t>
  </si>
  <si>
    <t>40503006001004</t>
  </si>
  <si>
    <t>Incentivo Retiro Voluntario (Ley 20157-20250) Aporte Estatal Servicio Salud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</si>
  <si>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</si>
  <si>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</si>
  <si>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</si>
  <si>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</si>
  <si>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</si>
  <si>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</si>
  <si>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</si>
  <si>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</si>
  <si>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40503006002264</t>
  </si>
  <si>
    <t xml:space="preserve">Fondo Farmacia </t>
  </si>
  <si>
    <t>SSS.05.03.006.002.000</t>
  </si>
  <si>
    <t>40503006002277</t>
  </si>
  <si>
    <t xml:space="preserve">FENAPS MISIONES </t>
  </si>
  <si>
    <t>40503006002280</t>
  </si>
  <si>
    <t>Estrategia de Refuerzo en APS para COVID 19</t>
  </si>
  <si>
    <t>40503006002288</t>
  </si>
  <si>
    <t xml:space="preserve">Elige Vida sana </t>
  </si>
  <si>
    <t>40503006002290</t>
  </si>
  <si>
    <t xml:space="preserve">Capacitacion y formación en la red asistencial </t>
  </si>
  <si>
    <t>40503006002293</t>
  </si>
  <si>
    <t xml:space="preserve">Salud Mental </t>
  </si>
  <si>
    <t>40503006002296</t>
  </si>
  <si>
    <t>SENDA</t>
  </si>
  <si>
    <t>40503006002301</t>
  </si>
  <si>
    <t>Odontológico GES</t>
  </si>
  <si>
    <t>40503006002304</t>
  </si>
  <si>
    <t>Sembrando Sonrisas</t>
  </si>
  <si>
    <t>40503006002306</t>
  </si>
  <si>
    <t>Cecosf Bachelet</t>
  </si>
  <si>
    <t>40503006002307</t>
  </si>
  <si>
    <t>Cecosf Haydee Sepúlveda</t>
  </si>
  <si>
    <t>40503006002308</t>
  </si>
  <si>
    <t>Cecosf Lucas Sierra</t>
  </si>
  <si>
    <t>40503006002309</t>
  </si>
  <si>
    <t>Modelo Atención Integral de Salud</t>
  </si>
  <si>
    <t>40503006002311</t>
  </si>
  <si>
    <t>UAPO</t>
  </si>
  <si>
    <t>40503006002312</t>
  </si>
  <si>
    <t>Sename Mejor Niñez</t>
  </si>
  <si>
    <t>40503006002314</t>
  </si>
  <si>
    <t>Imágenes Diagnósticas</t>
  </si>
  <si>
    <t>40503006002317</t>
  </si>
  <si>
    <t>SAPU A. Bachelet</t>
  </si>
  <si>
    <t>40503006002318</t>
  </si>
  <si>
    <t>SAPU Lucas Sierra</t>
  </si>
  <si>
    <t>40503006002319</t>
  </si>
  <si>
    <t>Odontológico Integral</t>
  </si>
  <si>
    <t>40503006002320</t>
  </si>
  <si>
    <t>Programa SAR</t>
  </si>
  <si>
    <t>40503006002321</t>
  </si>
  <si>
    <t>Resolutividad</t>
  </si>
  <si>
    <t>40503006002323</t>
  </si>
  <si>
    <t>Buenas Practicas</t>
  </si>
  <si>
    <t>40503006002326</t>
  </si>
  <si>
    <t>AGL Pañales</t>
  </si>
  <si>
    <t>40503006002327</t>
  </si>
  <si>
    <t>Vida Sana MIDESO</t>
  </si>
  <si>
    <t>40503099002201</t>
  </si>
  <si>
    <t>Altas Odontologicas (JUNAEB) Area de Salud</t>
  </si>
  <si>
    <t>40503099002202</t>
  </si>
  <si>
    <t>Plan Promocion de Salud</t>
  </si>
  <si>
    <t>40503101001002</t>
  </si>
  <si>
    <t>Subvención Municipal Corriente Salud</t>
  </si>
  <si>
    <t>SSS.05.03.101.000.000</t>
  </si>
  <si>
    <t>SSS.08.99.999.000.000</t>
  </si>
  <si>
    <t>40899999001007</t>
  </si>
  <si>
    <t>Campos Clinicos y Similares</t>
  </si>
  <si>
    <t>40899999001008</t>
  </si>
  <si>
    <t>Otros Ingresos por identificar</t>
  </si>
  <si>
    <t>40899999001009</t>
  </si>
  <si>
    <t>Ingresos por arriendo Kiosco</t>
  </si>
  <si>
    <t>40899999001010</t>
  </si>
  <si>
    <t xml:space="preserve">Ingresos por Multas </t>
  </si>
  <si>
    <t>40899999003001</t>
  </si>
  <si>
    <t>Ingresos Farmacia Municipal</t>
  </si>
  <si>
    <t>SSS.21.01.001.001.000</t>
  </si>
  <si>
    <t>52101001009007</t>
  </si>
  <si>
    <t>Asignación Especial Transitoria, Art. 45, Ley Nº 19.378</t>
  </si>
  <si>
    <t>SSS.21.01.001.009.007</t>
  </si>
  <si>
    <t>SSS.21.01.001.009.999</t>
  </si>
  <si>
    <t>SSS.21.01.001.011.001</t>
  </si>
  <si>
    <t>SSS.21.01.001.014.999</t>
  </si>
  <si>
    <t>SSS.21.01.001.019.002</t>
  </si>
  <si>
    <t>52101001031002</t>
  </si>
  <si>
    <t>Asignación Post Título, Art. 42, Ley Nº 19.378</t>
  </si>
  <si>
    <t>SSS.21.01.001.031.002</t>
  </si>
  <si>
    <t>52101001044001</t>
  </si>
  <si>
    <t>Asignacion atencion primaria Salud, Arts. 23 y 25, ley Nº 19.378</t>
  </si>
  <si>
    <t>SSS.21.01.001.044.001</t>
  </si>
  <si>
    <t>52101001999006</t>
  </si>
  <si>
    <t>Bono Ley 20157, Art.3 (Conductores Poa)</t>
  </si>
  <si>
    <t>SSS.21.01.001.999.000</t>
  </si>
  <si>
    <t>SSS.21.01.002.002.000</t>
  </si>
  <si>
    <t>52101003002003</t>
  </si>
  <si>
    <t>Asignación de Desarrollo y Estímulo al Desempeño Colectivo Ley Nº 19.813</t>
  </si>
  <si>
    <t>SSS.21.01.004.005.000</t>
  </si>
  <si>
    <t>SSS.21.02.001.001.000</t>
  </si>
  <si>
    <t>52102001009007</t>
  </si>
  <si>
    <t>SSS.21.02.001.011.001</t>
  </si>
  <si>
    <t>SSS.21.02.001.013.999</t>
  </si>
  <si>
    <t>SSS.21.02.001.018.001</t>
  </si>
  <si>
    <t>52102001030002</t>
  </si>
  <si>
    <t>Asignación Post Título, Art. 42, Ley N° 19.378</t>
  </si>
  <si>
    <t>SSS.21.02.001.030.002</t>
  </si>
  <si>
    <t>52102001042001</t>
  </si>
  <si>
    <t>Asignación de Atención Primaria Salud, art.23 Ley N° 19378</t>
  </si>
  <si>
    <t>SSS.21.02.001.042.000</t>
  </si>
  <si>
    <t>52102001999006</t>
  </si>
  <si>
    <t>SSS.21.02.001.999.000</t>
  </si>
  <si>
    <t>SSS.21.02.002.002.000</t>
  </si>
  <si>
    <t>52102003002003</t>
  </si>
  <si>
    <t>SSS.21.02.004.005.000</t>
  </si>
  <si>
    <t>SSS.21.03.001.000.000</t>
  </si>
  <si>
    <t>SSS.22.01.001.000.000</t>
  </si>
  <si>
    <t>SSS.22.02.002.000.000</t>
  </si>
  <si>
    <t>52203001001001</t>
  </si>
  <si>
    <t>Combustible para Vehículos</t>
  </si>
  <si>
    <t>SSS.22.03.001.000.000</t>
  </si>
  <si>
    <t>52204003001001</t>
  </si>
  <si>
    <t>SSS.22.04.003.000.000</t>
  </si>
  <si>
    <t>52204004001001</t>
  </si>
  <si>
    <t>SSS.22.04.004.000.000</t>
  </si>
  <si>
    <t>SSS.22.04.005.000.000</t>
  </si>
  <si>
    <t>SSS.22.04.007.000.000</t>
  </si>
  <si>
    <t>SSS.22.04.010.000.000</t>
  </si>
  <si>
    <t>SSS.22.04.012.000.000</t>
  </si>
  <si>
    <t>SSS.22.04.013.000.000</t>
  </si>
  <si>
    <t>SSS.22.04.999.000.000</t>
  </si>
  <si>
    <t>SSS.22.05.001.000.000</t>
  </si>
  <si>
    <t>SSS.22.05.002.000.000</t>
  </si>
  <si>
    <t>52205003001001</t>
  </si>
  <si>
    <t>SSS.22.05.003.000.000</t>
  </si>
  <si>
    <t>SSS.22.05.005.000.000</t>
  </si>
  <si>
    <t>SSS.22.05.006.000.000</t>
  </si>
  <si>
    <t>SSS.22.05.007.000.000</t>
  </si>
  <si>
    <t>52205008001001</t>
  </si>
  <si>
    <t>SSS.22.05.008.000.000</t>
  </si>
  <si>
    <t>52205999001001</t>
  </si>
  <si>
    <t>Otros Consumos Basicos</t>
  </si>
  <si>
    <t>SSS.22.05.999.000.000</t>
  </si>
  <si>
    <t>SSS.22.06.001.000.000</t>
  </si>
  <si>
    <t>52206002001001</t>
  </si>
  <si>
    <t>SSS.22.06.002.000.000</t>
  </si>
  <si>
    <t>SSS.22.06.006.000.000</t>
  </si>
  <si>
    <t>SSS.22.06.999.000.000</t>
  </si>
  <si>
    <t>52208001001001</t>
  </si>
  <si>
    <t>SSS.22.08.001.000.000</t>
  </si>
  <si>
    <t>SSS.22.08.007.000.000</t>
  </si>
  <si>
    <t>SSS.22.08.008.000.000</t>
  </si>
  <si>
    <t>SSS.22.08.999.000.000</t>
  </si>
  <si>
    <t>SSS.22.09.002.000.000</t>
  </si>
  <si>
    <t>SSS.22.09.003.000.000</t>
  </si>
  <si>
    <t>SSS.22.09.006.000.000</t>
  </si>
  <si>
    <t>52209999001001</t>
  </si>
  <si>
    <t>Otros Arriendos</t>
  </si>
  <si>
    <t>SSS.22.09.999.000.000</t>
  </si>
  <si>
    <t>SSS.22.10.004.000.000</t>
  </si>
  <si>
    <t>SSS.22.11.003.000.000</t>
  </si>
  <si>
    <t>SSS.22.12.002.000.000</t>
  </si>
  <si>
    <t>52212999001003</t>
  </si>
  <si>
    <t>Servicios Opticos y Contactologicos</t>
  </si>
  <si>
    <t>SSS.22.12.999.000.000</t>
  </si>
  <si>
    <t>52212999001005</t>
  </si>
  <si>
    <t>Servicios de Examenes</t>
  </si>
  <si>
    <t>52212999004002</t>
  </si>
  <si>
    <t>Asociación de Funcionarios de la Salud Municipal de Conchalí</t>
  </si>
  <si>
    <t>SSS.23.03.004.000.000</t>
  </si>
  <si>
    <t>SSS.26.02.000.000.000</t>
  </si>
  <si>
    <t>SSS.29.04.000.000.000</t>
  </si>
  <si>
    <t>52905001001001</t>
  </si>
  <si>
    <t>Adquisición de Máquinas y Equipos de Oficina</t>
  </si>
  <si>
    <t>SSS.29.05.001.000.000</t>
  </si>
  <si>
    <t>52905999001002</t>
  </si>
  <si>
    <t>Adquisición de Otras Maquinarias y Equipos</t>
  </si>
  <si>
    <t>SSS.29.05.999.000.000</t>
  </si>
  <si>
    <t>52905999001006</t>
  </si>
  <si>
    <t>SSS.34.07.000.000.000</t>
  </si>
  <si>
    <t>SSS.22.06.004.000.000</t>
  </si>
  <si>
    <t>SSS.22.06.007.000.000</t>
  </si>
  <si>
    <t>SSS.22.07.001.000.000</t>
  </si>
  <si>
    <t>SSS.22.08.010.000.000</t>
  </si>
  <si>
    <t>SSS.22.08.011.000.000</t>
  </si>
  <si>
    <t>SSS.22.11.001.000.000</t>
  </si>
  <si>
    <t>SSS.22.11.002.000.000</t>
  </si>
  <si>
    <t>SSS.22.12.004.000.000</t>
  </si>
  <si>
    <t>SSS.29.06.001.000.000</t>
  </si>
  <si>
    <t>GASTOS DE SALUD</t>
  </si>
  <si>
    <t>SSS.21.00.000.000.000</t>
  </si>
  <si>
    <t>SSS.21.01.000.000.000</t>
  </si>
  <si>
    <t>SSS.21.01.001.000.000</t>
  </si>
  <si>
    <t>SSS.21.01.001.002.000</t>
  </si>
  <si>
    <t>SSS.21.01.001.002.002</t>
  </si>
  <si>
    <t>SSS.21.01.001.002.003</t>
  </si>
  <si>
    <t>SSS.21.01.001.003.000</t>
  </si>
  <si>
    <t>SSS.21.01.001.003.001</t>
  </si>
  <si>
    <t>SSS.21.01.001.004.000</t>
  </si>
  <si>
    <t>SSS.21.01.001.004.001</t>
  </si>
  <si>
    <t>SSS.21.01.001.004.002</t>
  </si>
  <si>
    <t>SSS.21.01.001.004.003</t>
  </si>
  <si>
    <t>SSS.21.01.001.004.004</t>
  </si>
  <si>
    <t>SSS.21.01.001.007.000</t>
  </si>
  <si>
    <t>SSS.21.01.001.007.001</t>
  </si>
  <si>
    <t>SSS.21.01.001.007.002</t>
  </si>
  <si>
    <t>SSS.21.01.001.007.003</t>
  </si>
  <si>
    <t>SSS.21.01.001.008.000</t>
  </si>
  <si>
    <t>SSS.21.01.001.008.001</t>
  </si>
  <si>
    <t>SSS.21.01.001.008.002</t>
  </si>
  <si>
    <t>SSS.21.01.001.009.000</t>
  </si>
  <si>
    <t>SSS.21.01.001.009.001</t>
  </si>
  <si>
    <t>SSS.21.01.001.009.003</t>
  </si>
  <si>
    <t>SSS.21.01.001.009.004</t>
  </si>
  <si>
    <t>SSS.21.01.001.009.005</t>
  </si>
  <si>
    <t>SSS.21.01.001.009.006</t>
  </si>
  <si>
    <t>SSS.21.01.001.010.000</t>
  </si>
  <si>
    <t>SSS.21.01.001.010.001</t>
  </si>
  <si>
    <t>SSS.21.01.001.011.000</t>
  </si>
  <si>
    <t>SSS.21.01.001.014.000</t>
  </si>
  <si>
    <t>SSS.21.01.001.014.001</t>
  </si>
  <si>
    <t>SSS.21.01.001.014.002</t>
  </si>
  <si>
    <t>SSS.21.01.001.014.003</t>
  </si>
  <si>
    <t>SSS.21.01.001.014.004</t>
  </si>
  <si>
    <t>SSS.21.01.001.014.005</t>
  </si>
  <si>
    <t>SSS.21.01.001.014.006</t>
  </si>
  <si>
    <t>SSS.21.01.001.014.007</t>
  </si>
  <si>
    <t>SSS.21.01.001.015.000</t>
  </si>
  <si>
    <t>SSS.21.01.001.015.001</t>
  </si>
  <si>
    <t>SSS.21.01.001.015.999</t>
  </si>
  <si>
    <t>SSS.21.01.001.019.000</t>
  </si>
  <si>
    <t>SSS.21.01.001.019.001</t>
  </si>
  <si>
    <t>SSS.21.01.001.019.004</t>
  </si>
  <si>
    <t>SSS.21.01.001.022.000</t>
  </si>
  <si>
    <t>SSS.21.01.001.025.000</t>
  </si>
  <si>
    <t>SSS.21.01.001.025.001</t>
  </si>
  <si>
    <t>SSS.21.01.001.025.002</t>
  </si>
  <si>
    <t>SSS.21.01.001.026.000</t>
  </si>
  <si>
    <t>SSS.21.01.001.027.000</t>
  </si>
  <si>
    <t>SSS.21.01.001.028.000</t>
  </si>
  <si>
    <t>SSS.21.01.001.028.002</t>
  </si>
  <si>
    <t>SSS.21.01.001.028.003</t>
  </si>
  <si>
    <t>SSS.21.01.001.028.004</t>
  </si>
  <si>
    <t>SSS.21.01.001.031.000</t>
  </si>
  <si>
    <t>SSS.21.01.001.032.000</t>
  </si>
  <si>
    <t>SSS.21.01.001.037.000</t>
  </si>
  <si>
    <t>SSS.21.01.001.038.000</t>
  </si>
  <si>
    <t>SSS.21.01.001.043.000</t>
  </si>
  <si>
    <t>SSS.21.01.001.044.000</t>
  </si>
  <si>
    <t>SSS.21.01.001.046.000</t>
  </si>
  <si>
    <t>SSS.21.01.001.047.000</t>
  </si>
  <si>
    <t>SSS.21.01.001.048.000</t>
  </si>
  <si>
    <t>SSS.21.01.001.049.000</t>
  </si>
  <si>
    <t>SSS.21.01.001.049.001</t>
  </si>
  <si>
    <t>SSS.21.01.001.049.002</t>
  </si>
  <si>
    <t>SSS.21.01.001.050.000</t>
  </si>
  <si>
    <t>SSS.21.01.001.051.000</t>
  </si>
  <si>
    <t>SSS.21.01.002.000.000</t>
  </si>
  <si>
    <t>SSS.21.01.002.001.000</t>
  </si>
  <si>
    <t>SSS.21.01.003.000.000</t>
  </si>
  <si>
    <t>SSS.21.01.003.001.000</t>
  </si>
  <si>
    <t>SSS.21.01.003.001.001</t>
  </si>
  <si>
    <t>SSS.21.01.003.001.002</t>
  </si>
  <si>
    <t>SSS.21.01.003.002.000</t>
  </si>
  <si>
    <t>SSS.21.01.003.003.000</t>
  </si>
  <si>
    <t>SSS.21.01.003.003.001</t>
  </si>
  <si>
    <t>SSS.21.01.003.003.002</t>
  </si>
  <si>
    <t>SSS.21.01.003.003.003</t>
  </si>
  <si>
    <t>SSS.21.01.003.003.004</t>
  </si>
  <si>
    <t>SSS.21.01.003.003.005</t>
  </si>
  <si>
    <t>SSS.21.01.004.000.000</t>
  </si>
  <si>
    <t>SSS.21.01.004.002.000</t>
  </si>
  <si>
    <t>SSS.21.01.004.003.000</t>
  </si>
  <si>
    <t>SSS.21.01.004.004.000</t>
  </si>
  <si>
    <t>SSS.21.01.004.006.000</t>
  </si>
  <si>
    <t>SSS.21.01.004.007.000</t>
  </si>
  <si>
    <t>SSS.21.01.005.000.000</t>
  </si>
  <si>
    <t>SSS.21.01.005.001.000</t>
  </si>
  <si>
    <t>SSS.21.01.005.001.001</t>
  </si>
  <si>
    <t>SSS.21.02.000.000.000</t>
  </si>
  <si>
    <t>SSS.21.02.001.000.000</t>
  </si>
  <si>
    <t>SSS.21.02.001.002.000</t>
  </si>
  <si>
    <t>SSS.21.02.001.002.002</t>
  </si>
  <si>
    <t>SSS.21.02.001.003.000</t>
  </si>
  <si>
    <t>SSS.21.02.001.004.000</t>
  </si>
  <si>
    <t>SSS.21.02.001.004.001</t>
  </si>
  <si>
    <t>SSS.21.02.001.004.002</t>
  </si>
  <si>
    <t>SSS.21.02.001.004.003</t>
  </si>
  <si>
    <t>SSS.21.02.001.007.000</t>
  </si>
  <si>
    <t>SSS.21.02.001.007.001</t>
  </si>
  <si>
    <t>SSS.21.02.001.007.002</t>
  </si>
  <si>
    <t>SSS.21.02.001.008.000</t>
  </si>
  <si>
    <t>SSS.21.02.001.008.001</t>
  </si>
  <si>
    <t>SSS.21.02.001.008.002</t>
  </si>
  <si>
    <t>SSS.21.02.001.009.000</t>
  </si>
  <si>
    <t>SSS.21.02.001.010.000</t>
  </si>
  <si>
    <t>SSS.21.02.001.010.001</t>
  </si>
  <si>
    <t>SSS.21.02.001.011.000</t>
  </si>
  <si>
    <t>SSS.21.02.001.013.000</t>
  </si>
  <si>
    <t>SSS.21.02.001.013.001</t>
  </si>
  <si>
    <t>SSS.21.02.001.013.002</t>
  </si>
  <si>
    <t>SSS.21.02.001.013.003</t>
  </si>
  <si>
    <t>SSS.21.02.001.013.004</t>
  </si>
  <si>
    <t>SSS.21.02.001.013.005</t>
  </si>
  <si>
    <t>SSS.21.02.001.013.006</t>
  </si>
  <si>
    <t>SSS.21.02.001.013.007</t>
  </si>
  <si>
    <t>SSS.21.02.001.014.000</t>
  </si>
  <si>
    <t>SSS.21.02.001.014.001</t>
  </si>
  <si>
    <t>SSS.21.02.001.014.999</t>
  </si>
  <si>
    <t>SSS.21.02.001.018.000</t>
  </si>
  <si>
    <t>SSS.21.02.001.021.000</t>
  </si>
  <si>
    <t>SSS.21.02.001.026.000</t>
  </si>
  <si>
    <t>SSS.21.02.001.027.000</t>
  </si>
  <si>
    <t>SSS.21.02.001.027.002</t>
  </si>
  <si>
    <t>SSS.21.02.001.028.000</t>
  </si>
  <si>
    <t>SSS.21.02.001.029.000</t>
  </si>
  <si>
    <t>SSS.21.02.001.030.000</t>
  </si>
  <si>
    <t>SSS.21.02.001.031.000</t>
  </si>
  <si>
    <t>SSS.21.02.001.036.000</t>
  </si>
  <si>
    <t>SSS.21.02.001.037.000</t>
  </si>
  <si>
    <t>SSS.21.02.001.044.000</t>
  </si>
  <si>
    <t>SSS.21.02.001.045.000</t>
  </si>
  <si>
    <t>SSS.21.02.001.046.000</t>
  </si>
  <si>
    <t>SSS.21.02.001.047.000</t>
  </si>
  <si>
    <t>SSS.21.02.001.047.001</t>
  </si>
  <si>
    <t>SSS.21.02.001.047.002</t>
  </si>
  <si>
    <t>SSS.21.02.001.048.000</t>
  </si>
  <si>
    <t>SSS.21.02.001.049.000</t>
  </si>
  <si>
    <t>SSS.21.02.002.000.000</t>
  </si>
  <si>
    <t>SSS.21.02.002.001.000</t>
  </si>
  <si>
    <t>SSS.21.02.003.000.000</t>
  </si>
  <si>
    <t>SSS.21.02.003.001.000</t>
  </si>
  <si>
    <t>SSS.21.02.003.001.001</t>
  </si>
  <si>
    <t>SSS.21.02.003.001.002</t>
  </si>
  <si>
    <t>SSS.21.02.003.002.000</t>
  </si>
  <si>
    <t>SSS.21.02.003.003.000</t>
  </si>
  <si>
    <t>SSS.21.02.003.003.001</t>
  </si>
  <si>
    <t>SSS.21.02.003.003.002</t>
  </si>
  <si>
    <t>SSS.21.02.003.003.003</t>
  </si>
  <si>
    <t>SSS.21.02.003.003.004</t>
  </si>
  <si>
    <t>SSS.21.02.004.000.000</t>
  </si>
  <si>
    <t>SSS.21.02.004.002.000</t>
  </si>
  <si>
    <t>SSS.21.02.004.003.000</t>
  </si>
  <si>
    <t>SSS.21.02.004.004.000</t>
  </si>
  <si>
    <t>SSS.21.02.004.006.000</t>
  </si>
  <si>
    <t>SSS.21.02.004.007.000</t>
  </si>
  <si>
    <t>SSS.21.02.005.000.000</t>
  </si>
  <si>
    <t>SSS.21.02.005.001.000</t>
  </si>
  <si>
    <t>SSS.21.03.000.000.000</t>
  </si>
  <si>
    <t>SSS.21.03.002.000.000</t>
  </si>
  <si>
    <t>SSS.21.03.003.000.000</t>
  </si>
  <si>
    <t>SSS.21.03.004.000.000</t>
  </si>
  <si>
    <t>SSS.21.03.004.001.000</t>
  </si>
  <si>
    <t>SSS.21.03.004.002.000</t>
  </si>
  <si>
    <t>SSS.21.03.004.003.000</t>
  </si>
  <si>
    <t>SSS.21.03.004.004.000</t>
  </si>
  <si>
    <t>SSS.21.03.005.000.000</t>
  </si>
  <si>
    <t>SSS.21.03.006.000.000</t>
  </si>
  <si>
    <t>SSS.21.03.007.000.000</t>
  </si>
  <si>
    <t>SSS.21.03.999.000.000</t>
  </si>
  <si>
    <t>SSS.21.03.999.001.000</t>
  </si>
  <si>
    <t>SSS.21.03.999.999.000</t>
  </si>
  <si>
    <t>SSS.21.04.000.000.000</t>
  </si>
  <si>
    <t>SSS.21.04.001.000.000</t>
  </si>
  <si>
    <t>SSS.21.04.001.001.000</t>
  </si>
  <si>
    <t>SSS.21.04.003.000.000</t>
  </si>
  <si>
    <t>SSS.21.04.003.001.000</t>
  </si>
  <si>
    <t>SSS.21.04.003.002.000</t>
  </si>
  <si>
    <t>SSS.21.04.003.003.000</t>
  </si>
  <si>
    <t>SSS.21.04.004.000.000</t>
  </si>
  <si>
    <t>SSS.22.00.000.000.000</t>
  </si>
  <si>
    <t>SSS.22.01.000.000.000</t>
  </si>
  <si>
    <t>SSS.22.01.002.000.000</t>
  </si>
  <si>
    <t>SSS.22.02.000.000.000</t>
  </si>
  <si>
    <t>SSS.22.02.001.000.000</t>
  </si>
  <si>
    <t>SSS.22.02.003.000.000</t>
  </si>
  <si>
    <t>SSS.22.03.000.000.000</t>
  </si>
  <si>
    <t>SSS.22.03.002.000.000</t>
  </si>
  <si>
    <t>SSS.22.03.003.000.000</t>
  </si>
  <si>
    <t>SSS.22.03.999.000.000</t>
  </si>
  <si>
    <t>SSS.22.04.000.000.000</t>
  </si>
  <si>
    <t>SSS.22.04.001.000.000</t>
  </si>
  <si>
    <t>SSS.22.04.002.000.000</t>
  </si>
  <si>
    <t>SSS.22.04.006.000.000</t>
  </si>
  <si>
    <t>SSS.22.04.008.000.000</t>
  </si>
  <si>
    <t>SSS.22.04.009.000.000</t>
  </si>
  <si>
    <t>SSS.22.04.011.000.000</t>
  </si>
  <si>
    <t>SSS.22.04.014.000.000</t>
  </si>
  <si>
    <t>SSS.22.04.015.000.000</t>
  </si>
  <si>
    <t>SSS.22.04.016.000.000</t>
  </si>
  <si>
    <t>SSS.22.05.000.000.000</t>
  </si>
  <si>
    <t>SSS.22.05.004.000.000</t>
  </si>
  <si>
    <t>SSS.22.06.000.000.000</t>
  </si>
  <si>
    <t>SSS.22.06.003.000.000</t>
  </si>
  <si>
    <t>SSS.22.06.005.000.000</t>
  </si>
  <si>
    <t>SSS.22.07.000.000.000</t>
  </si>
  <si>
    <t>SSS.22.07.002.000.000</t>
  </si>
  <si>
    <t>SSS.22.07.003.000.000</t>
  </si>
  <si>
    <t>SSS.22.07.999.000.000</t>
  </si>
  <si>
    <t>SSS.22.08.000.000.000</t>
  </si>
  <si>
    <t>SSS.22.08.002.000.000</t>
  </si>
  <si>
    <t>SSS.22.08.003.000.000</t>
  </si>
  <si>
    <t>SSS.22.08.004.000.000</t>
  </si>
  <si>
    <t>SSS.22.08.005.000.000</t>
  </si>
  <si>
    <t>SSS.22.08.006.000.000</t>
  </si>
  <si>
    <t>SSS.22.08.009.000.000</t>
  </si>
  <si>
    <t>SSS.22.09.000.000.000</t>
  </si>
  <si>
    <t>SSS.22.09.001.000.000</t>
  </si>
  <si>
    <t>SSS.22.09.004.000.000</t>
  </si>
  <si>
    <t>SSS.22.09.005.000.000</t>
  </si>
  <si>
    <t>SSS.22.10.000.000.000</t>
  </si>
  <si>
    <t>SSS.22.10.001.000.000</t>
  </si>
  <si>
    <t>SSS.22.10.002.000.000</t>
  </si>
  <si>
    <t>SSS.22.10.003.000.000</t>
  </si>
  <si>
    <t>SSS.22.10.999.000.000</t>
  </si>
  <si>
    <t>SSS.22.11.000.000.000</t>
  </si>
  <si>
    <t>SSS.22.11.999.000.000</t>
  </si>
  <si>
    <t>SSS.22.12.000.000.000</t>
  </si>
  <si>
    <t>SSS.22.12.003.000.000</t>
  </si>
  <si>
    <t>SSS.22.12.005.000.000</t>
  </si>
  <si>
    <t>SSS.22.12.006.000.000</t>
  </si>
  <si>
    <t>SSS.23.00.000.000.000</t>
  </si>
  <si>
    <t>SSS.23.01.000.000.000</t>
  </si>
  <si>
    <t>SSS.23.01.004.000.000</t>
  </si>
  <si>
    <t>SSS.23.03.000.000.000</t>
  </si>
  <si>
    <t>SSS.23.03.001.000.000</t>
  </si>
  <si>
    <t>SSS.24.00.000.000.000</t>
  </si>
  <si>
    <t>SSS.24.01.000.000.000</t>
  </si>
  <si>
    <t>SSS.24.01.001.000.000</t>
  </si>
  <si>
    <t>SSS.24.01.002.000.000</t>
  </si>
  <si>
    <t>SSS.24.01.003.000.000</t>
  </si>
  <si>
    <t>SSS.24.01.004.000.000</t>
  </si>
  <si>
    <t>SSS.24.01.005.000.000</t>
  </si>
  <si>
    <t>SSS.24.01.006.000.000</t>
  </si>
  <si>
    <t>SSS.24.01.007.000.000</t>
  </si>
  <si>
    <t>SSS.24.01.008.000.000</t>
  </si>
  <si>
    <t>SSS.24.01.009.000.000</t>
  </si>
  <si>
    <t>SSS.24.01.999.000.000</t>
  </si>
  <si>
    <t>SSS.24.03.000.000.000</t>
  </si>
  <si>
    <t>SSS.24.03.001.000.000</t>
  </si>
  <si>
    <t>SSS.24.03.002.000.000</t>
  </si>
  <si>
    <t>SSS.24.03.002.001.000</t>
  </si>
  <si>
    <t>SSS.24.03.080.000.000</t>
  </si>
  <si>
    <t>SSS.24.03.080.001.000</t>
  </si>
  <si>
    <t>SSS.24.03.080.002.000</t>
  </si>
  <si>
    <t>SSS.24.03.090.000.000</t>
  </si>
  <si>
    <t>SSS.24.03.090.001.000</t>
  </si>
  <si>
    <t>SSS.24.03.090.002.000</t>
  </si>
  <si>
    <t>SSS.24.03.090.003.000</t>
  </si>
  <si>
    <t>SSS.24.03.091.000.000</t>
  </si>
  <si>
    <t>SSS.24.03.091.001.000</t>
  </si>
  <si>
    <t>SSS.24.03.091.002.000</t>
  </si>
  <si>
    <t>SSS.24.03.091.003.000</t>
  </si>
  <si>
    <t>SSS.24.03.092.000.000</t>
  </si>
  <si>
    <t>SSS.24.03.092.001.000</t>
  </si>
  <si>
    <t>SSS.24.03.092.002.000</t>
  </si>
  <si>
    <t>SSS.24.03.092.003.000</t>
  </si>
  <si>
    <t>SSS.24.03.099.000.000</t>
  </si>
  <si>
    <t>SSS.24.03.100.000.000</t>
  </si>
  <si>
    <t>SSS.24.03.101.000.000</t>
  </si>
  <si>
    <t>SSS.24.03.101.001.000</t>
  </si>
  <si>
    <t>SSS.24.03.101.002.000</t>
  </si>
  <si>
    <t>SSS.24.03.101.003.000</t>
  </si>
  <si>
    <t>SSS.24.07.000.000.000</t>
  </si>
  <si>
    <t>SSS.24.07.001.000.000</t>
  </si>
  <si>
    <t>SSS.24.07.099.000.000</t>
  </si>
  <si>
    <t>SSS.25.00.000.000.000</t>
  </si>
  <si>
    <t>SSS.25.01.000.000.000</t>
  </si>
  <si>
    <t>SSS.25.99.000.000.000</t>
  </si>
  <si>
    <t>SSS.26.00.000.000.000</t>
  </si>
  <si>
    <t>SSS.26.01.000.000.000</t>
  </si>
  <si>
    <t>SSS.26.04.000.000.000</t>
  </si>
  <si>
    <t>SSS.26.04.001.000.000</t>
  </si>
  <si>
    <t>SSS.26.04.003.000.000</t>
  </si>
  <si>
    <t>SSS.26.04.999.000.000</t>
  </si>
  <si>
    <t>SSS.29.00.000.000.000</t>
  </si>
  <si>
    <t>SSS.29.01.000.000.000</t>
  </si>
  <si>
    <t>SSS.29.02.000.000.000</t>
  </si>
  <si>
    <t>SSS.29.03.000.000.000</t>
  </si>
  <si>
    <t>SSS.29.05.000.000.000</t>
  </si>
  <si>
    <t>SSS.29.05.002.000.000</t>
  </si>
  <si>
    <t>SSS.29.06.000.000.000</t>
  </si>
  <si>
    <t>SSS.29.06.002.000.000</t>
  </si>
  <si>
    <t>SSS.29.07.000.000.000</t>
  </si>
  <si>
    <t>SSS.29.07.001.000.000</t>
  </si>
  <si>
    <t>SSS.29.07.002.000.000</t>
  </si>
  <si>
    <t>SSS.29.99.000.000.000</t>
  </si>
  <si>
    <t>SSS.30.00.000.000.000</t>
  </si>
  <si>
    <t>SSS.30.01.000.000.000</t>
  </si>
  <si>
    <t>SSS.30.01.001.000.000</t>
  </si>
  <si>
    <t>SSS.30.01.003.000.000</t>
  </si>
  <si>
    <t>SSS.30.01.004.000.000</t>
  </si>
  <si>
    <t>SSS.30.01.999.000.000</t>
  </si>
  <si>
    <t>SSS.30.02.000.000.000</t>
  </si>
  <si>
    <t>SSS.30.99.000.000.000</t>
  </si>
  <si>
    <t>SSS.31.00.000.000.000</t>
  </si>
  <si>
    <t>SSS.31.01.000.000.000</t>
  </si>
  <si>
    <t>SSS.31.01.001.000.000</t>
  </si>
  <si>
    <t>SSS.31.01.002.000.000</t>
  </si>
  <si>
    <t>SSS.31.02.000.000.000</t>
  </si>
  <si>
    <t>SSS.31.02.001.000.000</t>
  </si>
  <si>
    <t>SSS.31.02.002.000.000</t>
  </si>
  <si>
    <t>SSS.31.02.003.000.000</t>
  </si>
  <si>
    <t>SSS.31.02.004.000.000</t>
  </si>
  <si>
    <t>SSS.31.02.005.000.000</t>
  </si>
  <si>
    <t>SSS.31.02.006.000.000</t>
  </si>
  <si>
    <t>SSS.31.02.007.000.000</t>
  </si>
  <si>
    <t>SSS.31.02.999.000.000</t>
  </si>
  <si>
    <t>SSS.32.00.000.000.000</t>
  </si>
  <si>
    <t>SSS.32.06.000.000.000</t>
  </si>
  <si>
    <t>SSS.32.09.000.000.000</t>
  </si>
  <si>
    <t>SSS.33.00.000.000.000</t>
  </si>
  <si>
    <t>SSS.33.01.000.000.000</t>
  </si>
  <si>
    <t>SSS.33.03.000.000.000</t>
  </si>
  <si>
    <t>SSS.33.03.001.000.000</t>
  </si>
  <si>
    <t>SSS.33.03.001.001.000</t>
  </si>
  <si>
    <t>SSS.33.03.001.002.000</t>
  </si>
  <si>
    <t>SSS.33.03.001.003.000</t>
  </si>
  <si>
    <t>SSS.33.03.001.004.000</t>
  </si>
  <si>
    <t>SSS.33.03.099.000.000</t>
  </si>
  <si>
    <t>SSS.34.00.000.000.000</t>
  </si>
  <si>
    <t>SSS.34.01.000.000.000</t>
  </si>
  <si>
    <t>SSS.34.01.002.000.000</t>
  </si>
  <si>
    <t>SSS.34.01.003.000.000</t>
  </si>
  <si>
    <t>SSS.34.03.000.000.000</t>
  </si>
  <si>
    <t>SSS.34.03.002.000.000</t>
  </si>
  <si>
    <t>SSS.34.03.003.000.000</t>
  </si>
  <si>
    <t>SSS.34.05.000.000.000</t>
  </si>
  <si>
    <t>SSS.34.05.002.000.000</t>
  </si>
  <si>
    <t>SSS.34.05.003.000.000</t>
  </si>
  <si>
    <t>SSS.35.00.000.000.000</t>
  </si>
  <si>
    <t>Verificación TOTAL GASTOS DE SALUD:</t>
  </si>
  <si>
    <t>SSS.03.00.000.000.000</t>
  </si>
  <si>
    <t>SSS.03.01.000.000.000</t>
  </si>
  <si>
    <t>SSS.03.01.001.000.000</t>
  </si>
  <si>
    <t>SSS.03.01.001.001.000</t>
  </si>
  <si>
    <t>SSS.03.01.001.002.000</t>
  </si>
  <si>
    <t>SSS.03.01.002.000.000</t>
  </si>
  <si>
    <t>SSS.03.01.002.001.000</t>
  </si>
  <si>
    <t>SSS.03.01.002.002.000</t>
  </si>
  <si>
    <t>SSS.03.01.002.003.000</t>
  </si>
  <si>
    <t>SSS.03.01.003.000.000</t>
  </si>
  <si>
    <t>SSS.03.01.003.001.000</t>
  </si>
  <si>
    <t>SSS.03.01.003.002.000</t>
  </si>
  <si>
    <t>SSS.03.01.003.003.000</t>
  </si>
  <si>
    <t>SSS.03.01.003.004.000</t>
  </si>
  <si>
    <t>SSS.03.01.003.999.000</t>
  </si>
  <si>
    <t>SSS.03.01.004.000.000</t>
  </si>
  <si>
    <t>SSS.03.01.004.001.000</t>
  </si>
  <si>
    <t>SSS.03.01.999.000.000</t>
  </si>
  <si>
    <t>SSS.03.02.000.000.000</t>
  </si>
  <si>
    <t>SSS.03.02.001.000.000</t>
  </si>
  <si>
    <t>SSS.03.02.001.001.000</t>
  </si>
  <si>
    <t>SSS.03.02.001.002.000</t>
  </si>
  <si>
    <t>SSS.03.02.002.000.000</t>
  </si>
  <si>
    <t>SSS.03.02.999.000.000</t>
  </si>
  <si>
    <t>SSS.03.03.000.000.000</t>
  </si>
  <si>
    <t>SSS.03.99.000.000.000</t>
  </si>
  <si>
    <t>SSS.05.00.000.000.000</t>
  </si>
  <si>
    <t>SSS.05.01.000.000.000</t>
  </si>
  <si>
    <t>SSS.05.03.000.000.000</t>
  </si>
  <si>
    <t>SSS.05.03.002.000.000</t>
  </si>
  <si>
    <t>SSS.05.03.002.001.000</t>
  </si>
  <si>
    <t>SSS.05.03.002.999.000</t>
  </si>
  <si>
    <t>SSS.05.03.003.000.000</t>
  </si>
  <si>
    <t>SSS.05.03.003.001.000</t>
  </si>
  <si>
    <t>SSS.05.03.003.002.000</t>
  </si>
  <si>
    <t>SSS.05.03.003.003.000</t>
  </si>
  <si>
    <t>SSS.05.03.003.004.000</t>
  </si>
  <si>
    <t>SSS.05.03.003.999.000</t>
  </si>
  <si>
    <t>SSS.05.03.004.000.000</t>
  </si>
  <si>
    <t>SSS.05.03.004.001.000</t>
  </si>
  <si>
    <t>SSS.05.03.005.000.000</t>
  </si>
  <si>
    <t>SSS.05.03.005.001.000</t>
  </si>
  <si>
    <t>SSS.05.03.006.000.000</t>
  </si>
  <si>
    <t>SSS.05.03.006.003.000</t>
  </si>
  <si>
    <t>SSS.05.03.007.000.000</t>
  </si>
  <si>
    <t>SSS.05.03.007.001.000</t>
  </si>
  <si>
    <t>SSS.05.03.007.004.000</t>
  </si>
  <si>
    <t>SSS.05.03.007.999.000</t>
  </si>
  <si>
    <t>SSS.05.03.009.000.000</t>
  </si>
  <si>
    <t>SSS.05.03.009.001.000</t>
  </si>
  <si>
    <t>SSS.05.03.009.999.000</t>
  </si>
  <si>
    <t>SSS.05.03.100.000.000</t>
  </si>
  <si>
    <t>SSS.05.06.000.000.000</t>
  </si>
  <si>
    <t>SSS.05.06.001.000.000</t>
  </si>
  <si>
    <t>SSS.06.00.000.000.000</t>
  </si>
  <si>
    <t>SSS.06.01.000.000.000</t>
  </si>
  <si>
    <t>SSS.06.02.000.000.000</t>
  </si>
  <si>
    <t>SSS.06.03.000.000.000</t>
  </si>
  <si>
    <t>SSS.06.04.000.000.000</t>
  </si>
  <si>
    <t>SSS.06.99.000.000.000</t>
  </si>
  <si>
    <t>SSS.07.00.000.000.000</t>
  </si>
  <si>
    <t>SSS.07.01.000.000.000</t>
  </si>
  <si>
    <t>SSS.07.02.000.000.000</t>
  </si>
  <si>
    <t>SSS.08.00.000.000.000</t>
  </si>
  <si>
    <t>SSS.08.01.000.000.000</t>
  </si>
  <si>
    <t>SSS.08.01.001.000.000</t>
  </si>
  <si>
    <t>SSS.08.01.002.000.000</t>
  </si>
  <si>
    <t>SSS.08.02.000.000.000</t>
  </si>
  <si>
    <t>SSS.08.02.001.000.000</t>
  </si>
  <si>
    <t>SSS.08.02.001.001.000</t>
  </si>
  <si>
    <t>SSS.08.02.001.002.000</t>
  </si>
  <si>
    <t>SSS.08.02.001.003.000</t>
  </si>
  <si>
    <t>SSS.08.02.001.004.000</t>
  </si>
  <si>
    <t>SSS.08.02.001.999.000</t>
  </si>
  <si>
    <t>SSS.08.02.002.000.000</t>
  </si>
  <si>
    <t>SSS.08.02.002.001.000</t>
  </si>
  <si>
    <t>SSS.08.02.002.002.000</t>
  </si>
  <si>
    <t>SSS.08.02.002.003.000</t>
  </si>
  <si>
    <t>SSS.08.02.002.999.000</t>
  </si>
  <si>
    <t>SSS.08.02.003.000.000</t>
  </si>
  <si>
    <t>SSS.08.02.004.000.000</t>
  </si>
  <si>
    <t>SSS.08.02.005.000.000</t>
  </si>
  <si>
    <t>SSS.08.02.006.000.000</t>
  </si>
  <si>
    <t>SSS.08.02.007.000.000</t>
  </si>
  <si>
    <t>SSS.08.02.008.000.000</t>
  </si>
  <si>
    <t>SSS.08.02.009.000.000</t>
  </si>
  <si>
    <t>SSS.08.03.000.000.000</t>
  </si>
  <si>
    <t>SSS.08.03.001.000.000</t>
  </si>
  <si>
    <t>SSS.08.03.002.000.000</t>
  </si>
  <si>
    <t>SSS.08.03.003.000.000</t>
  </si>
  <si>
    <t>SSS.08.03.003.001.000</t>
  </si>
  <si>
    <t>SSS.08.03.003.002.000</t>
  </si>
  <si>
    <t>SSS.08.04.000.000.000</t>
  </si>
  <si>
    <t>SSS.08.04.001.000.000</t>
  </si>
  <si>
    <t>SSS.08.04.003.000.000</t>
  </si>
  <si>
    <t>SSS.08.04.999.000.000</t>
  </si>
  <si>
    <t>SSS.08.99.000.000.000</t>
  </si>
  <si>
    <t>SSS.08.99.001.000.000</t>
  </si>
  <si>
    <t>SSS.10.00.000.000.000</t>
  </si>
  <si>
    <t>SSS.10.01.000.000.000</t>
  </si>
  <si>
    <t>SSS.10.02.000.000.000</t>
  </si>
  <si>
    <t>SSS.10.03.000.000.000</t>
  </si>
  <si>
    <t>SSS.10.04.000.000.000</t>
  </si>
  <si>
    <t>SSS.10.05.000.000.000</t>
  </si>
  <si>
    <t>SSS.10.06.000.000.000</t>
  </si>
  <si>
    <t>SSS.10.07.000.000.000</t>
  </si>
  <si>
    <t>SSS.10.99.000.000.000</t>
  </si>
  <si>
    <t>SSS.11.00.000.000.000</t>
  </si>
  <si>
    <t>SSS.11.01.000.000.000</t>
  </si>
  <si>
    <t>SSS.11.01.001.000.000</t>
  </si>
  <si>
    <t>SSS.11.01.003.000.000</t>
  </si>
  <si>
    <t>SSS.11.01.999.000.000</t>
  </si>
  <si>
    <t>SSS.11.02.000.000.000</t>
  </si>
  <si>
    <t>SSS.11.99.000.000.000</t>
  </si>
  <si>
    <t>SSS.12.00.000.000.000</t>
  </si>
  <si>
    <t>SSS.12.06.000.000.000</t>
  </si>
  <si>
    <t>SSS.12.09.000.000.000</t>
  </si>
  <si>
    <t>SSS.12.10.000.000.000</t>
  </si>
  <si>
    <t>SSS.13.00.000.000.000</t>
  </si>
  <si>
    <t>SSS.13.01.000.000.000</t>
  </si>
  <si>
    <t>SSS.13.01.001.000.000</t>
  </si>
  <si>
    <t>SSS.13.01.999.000.000</t>
  </si>
  <si>
    <t>SSS.13.03.000.000.000</t>
  </si>
  <si>
    <t>SSS.13.03.002.000.000</t>
  </si>
  <si>
    <t>SSS.13.03.002.001.000</t>
  </si>
  <si>
    <t>SSS.13.03.002.002.000</t>
  </si>
  <si>
    <t>SSS.13.03.002.999.000</t>
  </si>
  <si>
    <t>SSS.13.03.004.000.000</t>
  </si>
  <si>
    <t>SSS.13.03.004.002.000</t>
  </si>
  <si>
    <t>SSS.13.03.005.000.000</t>
  </si>
  <si>
    <t>SSS.13.03.005.001.000</t>
  </si>
  <si>
    <t>SSS.13.03.005.002.000</t>
  </si>
  <si>
    <t>SSS.13.03.005.003.000</t>
  </si>
  <si>
    <t>SSS.13.03.005.999.000</t>
  </si>
  <si>
    <t>SSS.13.03.006.000.000</t>
  </si>
  <si>
    <t>SSS.13.03.006.001.000</t>
  </si>
  <si>
    <t>SSS.13.03.007.000.000</t>
  </si>
  <si>
    <t>SSS.13.03.007.001.000</t>
  </si>
  <si>
    <t>SSS.13.03.007.999.000</t>
  </si>
  <si>
    <t>SSS.13.03.099.000.000</t>
  </si>
  <si>
    <t>SSS.13.04.000.000.000</t>
  </si>
  <si>
    <t>SSS.13.04.001.000.000</t>
  </si>
  <si>
    <t>SSS.13.06.000.000.000</t>
  </si>
  <si>
    <t>SSS.13.06.001.000.000</t>
  </si>
  <si>
    <t>SSS.14.00.000.000.000</t>
  </si>
  <si>
    <t>SSS.14.01.000.000.000</t>
  </si>
  <si>
    <t>SSS.14.01.002.000.000</t>
  </si>
  <si>
    <t>SSS.14.01.003.000.000</t>
  </si>
  <si>
    <t>SSS.15.00.000.000.000</t>
  </si>
  <si>
    <t>Verificación TOTAL INGRESOS SALUD:</t>
  </si>
  <si>
    <t>40503006002265</t>
  </si>
  <si>
    <t xml:space="preserve">Fortalecimiento RRHH </t>
  </si>
  <si>
    <t>40503006002268</t>
  </si>
  <si>
    <t xml:space="preserve">Mej. acceso at. odontologica ( Mao) </t>
  </si>
  <si>
    <t>40503006002274</t>
  </si>
  <si>
    <t xml:space="preserve">SAPU Lucas Sierra </t>
  </si>
  <si>
    <t>40503006002284</t>
  </si>
  <si>
    <t xml:space="preserve">Espacio Amigables </t>
  </si>
  <si>
    <t>40503006002289</t>
  </si>
  <si>
    <t xml:space="preserve">Imagenes Diagnosticas </t>
  </si>
  <si>
    <t>40503006002291</t>
  </si>
  <si>
    <t xml:space="preserve">DIR Alcohol y drogas </t>
  </si>
  <si>
    <t>40503006002305</t>
  </si>
  <si>
    <t>Acompañamiento Psicosocial</t>
  </si>
  <si>
    <t>40503006002313</t>
  </si>
  <si>
    <t>Mas Adultos Autovalentes</t>
  </si>
  <si>
    <t>40899999001011</t>
  </si>
  <si>
    <t>Ingresos Recaudacion SAR</t>
  </si>
  <si>
    <t>52203003001001</t>
  </si>
  <si>
    <t>Combustible para Calefacción</t>
  </si>
  <si>
    <t>52905999001003</t>
  </si>
  <si>
    <t>Otras Adquisiciones</t>
  </si>
  <si>
    <t>40503006002316</t>
  </si>
  <si>
    <t>Chile Crece Contigo</t>
  </si>
  <si>
    <t>40801002001002</t>
  </si>
  <si>
    <t>Recuperación Licencias Medicas (ISAPRES)</t>
  </si>
  <si>
    <t>52204009001001</t>
  </si>
  <si>
    <t>52210999002001</t>
  </si>
  <si>
    <t>Comision Pago Electronico Compraqui</t>
  </si>
  <si>
    <t>52212999001001</t>
  </si>
  <si>
    <t>Otros Gastos en Bienes y Servicios de Consumo</t>
  </si>
  <si>
    <t>52301004001001</t>
  </si>
  <si>
    <t>DESAHUCIOS E INDEMNIZACIONES</t>
  </si>
  <si>
    <t>52601001001001</t>
  </si>
  <si>
    <t>Devoluciones</t>
  </si>
  <si>
    <t>52903001001001</t>
  </si>
  <si>
    <t>Adquisición de Vehículos</t>
  </si>
  <si>
    <t>52905999001001</t>
  </si>
  <si>
    <t>Adquisición de Maquinarias y Equipos Medicos</t>
  </si>
  <si>
    <t>40503101002004</t>
  </si>
  <si>
    <t>Subvención Municipal Extraordinaria Bienestar</t>
  </si>
  <si>
    <t>40503101002005</t>
  </si>
  <si>
    <t>Subvención Farmacia Comunal</t>
  </si>
  <si>
    <t>40899999001002</t>
  </si>
  <si>
    <t>Recaudación Prestación Servicios a Particulares</t>
  </si>
  <si>
    <t>52204002001001</t>
  </si>
  <si>
    <t>52204008001001</t>
  </si>
  <si>
    <t>52207001001001</t>
  </si>
  <si>
    <t>Servicios de Publicidad y Difusion</t>
  </si>
  <si>
    <t>52905999001004</t>
  </si>
  <si>
    <t>53407001001003</t>
  </si>
  <si>
    <t>Deuda Flotante (Adecuacion Docente)</t>
  </si>
  <si>
    <t>40503006002051</t>
  </si>
  <si>
    <t>R-578 Sapu Lucas 2017</t>
  </si>
  <si>
    <t>40503006002102</t>
  </si>
  <si>
    <t>R-693 Sapu Bachelet 2018</t>
  </si>
  <si>
    <t>40503006002272</t>
  </si>
  <si>
    <t>Cecosf Haydee Sepulveda 2022</t>
  </si>
  <si>
    <t>40503099001002</t>
  </si>
  <si>
    <t>Aguinaldo Fiestas Patrias</t>
  </si>
  <si>
    <t>40899999002001</t>
  </si>
  <si>
    <t>I.O.A.A. Del Personal</t>
  </si>
  <si>
    <t>52101005001001</t>
  </si>
  <si>
    <t>Aguinaldo de Fiestas Patrias</t>
  </si>
  <si>
    <t>52102005001001</t>
  </si>
  <si>
    <t>52103999999008</t>
  </si>
  <si>
    <t>Aguinaldo Fiestas Patrias Sindicato (Planta)</t>
  </si>
  <si>
    <t>52211999001001</t>
  </si>
  <si>
    <t>Otros ( Valorizaciones medicas)</t>
  </si>
  <si>
    <t>ITEM</t>
  </si>
  <si>
    <t>40503006002223</t>
  </si>
  <si>
    <t xml:space="preserve">R- Mantenimiento Infraestructura </t>
  </si>
  <si>
    <t>40503006002275</t>
  </si>
  <si>
    <t xml:space="preserve">SAPU Bachelet </t>
  </si>
  <si>
    <t>40503006002292</t>
  </si>
  <si>
    <t xml:space="preserve">Rehabilitación Integral </t>
  </si>
  <si>
    <t>40503006002295</t>
  </si>
  <si>
    <t>Campaña de Invierno</t>
  </si>
  <si>
    <t>40503006002299</t>
  </si>
  <si>
    <t>Cuidados Paleativos</t>
  </si>
  <si>
    <t>40503006002303</t>
  </si>
  <si>
    <t>Acceso Atención Salud Migrantes</t>
  </si>
  <si>
    <t>40503006002328</t>
  </si>
  <si>
    <t xml:space="preserve">Prog de Refuerzo de Virus Respiratorio </t>
  </si>
  <si>
    <t>40503099001004</t>
  </si>
  <si>
    <t>Bono Termino Conflicto</t>
  </si>
  <si>
    <t>40503099001005</t>
  </si>
  <si>
    <t>Bono Vacaciones</t>
  </si>
  <si>
    <t>40801002001003</t>
  </si>
  <si>
    <t>Recuperación Licencias Medicas (CCAF)</t>
  </si>
  <si>
    <t>52207002001001</t>
  </si>
  <si>
    <t>52907001001001</t>
  </si>
  <si>
    <t>Adquisición de Programas Computacionales</t>
  </si>
  <si>
    <t>53407001002002</t>
  </si>
  <si>
    <t>G.O.A.A. de Bienes y Servicios</t>
  </si>
  <si>
    <t>40503006002325</t>
  </si>
  <si>
    <t>Cuidados Preventivos</t>
  </si>
  <si>
    <t>01-01-2024    30-11-2024</t>
  </si>
  <si>
    <t>Balance Ejecución Presupuestaria (preliminar)</t>
  </si>
  <si>
    <t>* Este Balance de Ejecución Presupuestaria puede sufrir modificaciones dado que el periodo de noviembre esta en proiceso de cierre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</si>
</sst>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;\(#,##0\)"/>
    <numFmt numFmtId="165" formatCode="_-* #,##0.00_-;\-* #,##0.00_-;_-* &quot;-&quot;??_-;_-@_-"/>
    <numFmt numFmtId="166" formatCode="[$-10C0A]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1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name val="Comic Sans MS"/>
      <family val="4"/>
    </font>
    <font>
      <sz val="10"/>
      <color theme="1"/>
      <name val="Comic Sans MS"/>
      <family val="4"/>
    </font>
    <font>
      <b/>
      <sz val="11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theme="1"/>
      <name val="Comic Sans MS"/>
      <family val="4"/>
    </font>
    <font>
      <b/>
      <sz val="7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41" fontId="3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7" xfId="0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1" fillId="0" borderId="0" xfId="3"/>
    <xf numFmtId="0" fontId="6" fillId="0" borderId="0" xfId="3" applyFont="1" applyAlignment="1" applyProtection="1">
      <alignment horizontal="left" vertical="center" wrapText="1" readingOrder="1"/>
      <protection locked="0"/>
    </xf>
    <xf numFmtId="0" fontId="8" fillId="0" borderId="9" xfId="3" applyFont="1" applyBorder="1" applyAlignment="1" applyProtection="1">
      <alignment horizontal="center" vertical="center" wrapText="1" readingOrder="1"/>
      <protection locked="0"/>
    </xf>
    <xf numFmtId="0" fontId="8" fillId="0" borderId="10" xfId="3" applyFont="1" applyBorder="1" applyAlignment="1" applyProtection="1">
      <alignment horizontal="center" vertical="center" wrapText="1" readingOrder="1"/>
      <protection locked="0"/>
    </xf>
    <xf numFmtId="0" fontId="8" fillId="0" borderId="11" xfId="3" applyFont="1" applyBorder="1" applyAlignment="1" applyProtection="1">
      <alignment horizontal="center" vertical="center" wrapText="1" readingOrder="1"/>
      <protection locked="0"/>
    </xf>
    <xf numFmtId="0" fontId="8" fillId="0" borderId="0" xfId="3" applyFont="1" applyAlignment="1" applyProtection="1">
      <alignment horizontal="center" vertical="center" wrapText="1" readingOrder="1"/>
      <protection locked="0"/>
    </xf>
    <xf numFmtId="0" fontId="8" fillId="0" borderId="8" xfId="3" applyFont="1" applyBorder="1" applyAlignment="1" applyProtection="1">
      <alignment horizontal="left" vertical="center" readingOrder="1"/>
      <protection locked="0"/>
    </xf>
    <xf numFmtId="0" fontId="9" fillId="0" borderId="6" xfId="3" applyFont="1" applyBorder="1" applyAlignment="1" applyProtection="1">
      <alignment horizontal="right" vertical="center" wrapText="1" readingOrder="1"/>
      <protection locked="0"/>
    </xf>
    <xf numFmtId="0" fontId="9" fillId="0" borderId="6" xfId="3" applyFont="1" applyBorder="1" applyAlignment="1" applyProtection="1">
      <alignment horizontal="left" vertical="center" wrapText="1" readingOrder="1"/>
      <protection locked="0"/>
    </xf>
    <xf numFmtId="164" fontId="9" fillId="0" borderId="6" xfId="3" applyNumberFormat="1" applyFont="1" applyBorder="1" applyAlignment="1" applyProtection="1">
      <alignment vertical="center" wrapText="1" readingOrder="1"/>
      <protection locked="0"/>
    </xf>
    <xf numFmtId="164" fontId="9" fillId="0" borderId="0" xfId="3" applyNumberFormat="1" applyFont="1" applyAlignment="1" applyProtection="1">
      <alignment horizontal="right" vertical="center" wrapText="1" readingOrder="1"/>
      <protection locked="0"/>
    </xf>
    <xf numFmtId="164" fontId="8" fillId="0" borderId="0" xfId="3" applyNumberFormat="1" applyFont="1" applyAlignment="1" applyProtection="1">
      <alignment horizontal="left" vertical="center" readingOrder="1"/>
      <protection locked="0"/>
    </xf>
    <xf numFmtId="0" fontId="8" fillId="0" borderId="6" xfId="3" applyFont="1" applyBorder="1" applyAlignment="1" applyProtection="1">
      <alignment horizontal="right" vertical="center" wrapText="1" readingOrder="1"/>
      <protection locked="0"/>
    </xf>
    <xf numFmtId="0" fontId="2" fillId="0" borderId="0" xfId="3" applyFont="1"/>
    <xf numFmtId="0" fontId="8" fillId="0" borderId="8" xfId="3" applyFont="1" applyBorder="1" applyAlignment="1" applyProtection="1">
      <alignment horizontal="right" vertical="center" wrapText="1" readingOrder="1"/>
      <protection locked="0"/>
    </xf>
    <xf numFmtId="164" fontId="9" fillId="0" borderId="6" xfId="3" applyNumberFormat="1" applyFont="1" applyBorder="1" applyAlignment="1" applyProtection="1">
      <alignment horizontal="right" vertical="center" wrapText="1" readingOrder="1"/>
      <protection locked="0"/>
    </xf>
    <xf numFmtId="164" fontId="25" fillId="0" borderId="6" xfId="3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3" applyFont="1" applyBorder="1" applyAlignment="1" applyProtection="1">
      <alignment horizontal="right" vertical="center" wrapText="1" readingOrder="1"/>
      <protection locked="0"/>
    </xf>
    <xf numFmtId="0" fontId="9" fillId="0" borderId="1" xfId="3" applyFont="1" applyBorder="1" applyAlignment="1" applyProtection="1">
      <alignment horizontal="left" vertical="center" readingOrder="1"/>
      <protection locked="0"/>
    </xf>
    <xf numFmtId="41" fontId="9" fillId="0" borderId="1" xfId="4" applyFont="1" applyFill="1" applyBorder="1" applyAlignment="1" applyProtection="1">
      <alignment horizontal="right" vertical="center" wrapText="1" readingOrder="1"/>
      <protection locked="0"/>
    </xf>
    <xf numFmtId="41" fontId="9" fillId="0" borderId="6" xfId="4" applyFont="1" applyFill="1" applyBorder="1" applyAlignment="1" applyProtection="1">
      <alignment horizontal="right" vertical="center" wrapText="1" readingOrder="1"/>
      <protection locked="0"/>
    </xf>
    <xf numFmtId="0" fontId="9" fillId="0" borderId="12" xfId="3" applyFont="1" applyBorder="1" applyAlignment="1" applyProtection="1">
      <alignment vertical="center" readingOrder="1"/>
      <protection locked="0"/>
    </xf>
    <xf numFmtId="0" fontId="1" fillId="0" borderId="0" xfId="5" applyProtection="1">
      <protection locked="0"/>
    </xf>
    <xf numFmtId="0" fontId="11" fillId="0" borderId="0" xfId="5" applyFont="1" applyProtection="1">
      <protection locked="0"/>
    </xf>
    <xf numFmtId="0" fontId="11" fillId="0" borderId="0" xfId="5" applyFont="1" applyAlignment="1" applyProtection="1">
      <alignment horizontal="center" vertical="top" wrapText="1"/>
      <protection locked="0"/>
    </xf>
    <xf numFmtId="0" fontId="13" fillId="0" borderId="0" xfId="5" applyFont="1" applyProtection="1">
      <protection locked="0"/>
    </xf>
    <xf numFmtId="0" fontId="14" fillId="0" borderId="0" xfId="5" applyFont="1" applyProtection="1">
      <protection locked="0"/>
    </xf>
    <xf numFmtId="0" fontId="15" fillId="0" borderId="0" xfId="5" applyFont="1" applyProtection="1">
      <protection locked="0"/>
    </xf>
    <xf numFmtId="3" fontId="11" fillId="0" borderId="0" xfId="5" applyNumberFormat="1" applyFont="1" applyProtection="1">
      <protection locked="0"/>
    </xf>
    <xf numFmtId="0" fontId="12" fillId="3" borderId="12" xfId="5" applyFont="1" applyFill="1" applyBorder="1" applyAlignment="1">
      <alignment horizontal="center" vertical="top"/>
    </xf>
    <xf numFmtId="0" fontId="12" fillId="4" borderId="12" xfId="5" applyFont="1" applyFill="1" applyBorder="1"/>
    <xf numFmtId="0" fontId="12" fillId="4" borderId="12" xfId="5" applyFont="1" applyFill="1" applyBorder="1" applyAlignment="1">
      <alignment wrapText="1"/>
    </xf>
    <xf numFmtId="0" fontId="12" fillId="5" borderId="12" xfId="5" applyFont="1" applyFill="1" applyBorder="1"/>
    <xf numFmtId="0" fontId="12" fillId="5" borderId="12" xfId="5" applyFont="1" applyFill="1" applyBorder="1" applyAlignment="1">
      <alignment wrapText="1"/>
    </xf>
    <xf numFmtId="0" fontId="12" fillId="6" borderId="12" xfId="5" applyFont="1" applyFill="1" applyBorder="1"/>
    <xf numFmtId="0" fontId="12" fillId="6" borderId="12" xfId="5" applyFont="1" applyFill="1" applyBorder="1" applyAlignment="1">
      <alignment wrapText="1"/>
    </xf>
    <xf numFmtId="0" fontId="16" fillId="7" borderId="12" xfId="5" applyFont="1" applyFill="1" applyBorder="1"/>
    <xf numFmtId="0" fontId="16" fillId="7" borderId="12" xfId="5" applyFont="1" applyFill="1" applyBorder="1" applyAlignment="1">
      <alignment wrapText="1"/>
    </xf>
    <xf numFmtId="0" fontId="16" fillId="0" borderId="12" xfId="5" applyFont="1" applyBorder="1"/>
    <xf numFmtId="0" fontId="16" fillId="0" borderId="12" xfId="5" applyFont="1" applyBorder="1" applyAlignment="1">
      <alignment wrapText="1"/>
    </xf>
    <xf numFmtId="0" fontId="17" fillId="7" borderId="12" xfId="5" applyFont="1" applyFill="1" applyBorder="1"/>
    <xf numFmtId="0" fontId="17" fillId="7" borderId="12" xfId="5" applyFont="1" applyFill="1" applyBorder="1" applyAlignment="1">
      <alignment wrapText="1"/>
    </xf>
    <xf numFmtId="0" fontId="17" fillId="0" borderId="12" xfId="5" applyFont="1" applyBorder="1"/>
    <xf numFmtId="0" fontId="17" fillId="8" borderId="12" xfId="5" applyFont="1" applyFill="1" applyBorder="1"/>
    <xf numFmtId="0" fontId="16" fillId="7" borderId="12" xfId="5" applyFont="1" applyFill="1" applyBorder="1" applyAlignment="1">
      <alignment horizontal="left" wrapText="1"/>
    </xf>
    <xf numFmtId="0" fontId="12" fillId="2" borderId="12" xfId="5" applyFont="1" applyFill="1" applyBorder="1"/>
    <xf numFmtId="0" fontId="12" fillId="2" borderId="12" xfId="5" applyFont="1" applyFill="1" applyBorder="1" applyAlignment="1">
      <alignment wrapText="1"/>
    </xf>
    <xf numFmtId="0" fontId="10" fillId="0" borderId="12" xfId="5" applyFont="1" applyBorder="1"/>
    <xf numFmtId="0" fontId="18" fillId="3" borderId="12" xfId="6" applyFont="1" applyFill="1" applyBorder="1" applyAlignment="1">
      <alignment horizontal="center" vertical="top" wrapText="1"/>
    </xf>
    <xf numFmtId="0" fontId="10" fillId="0" borderId="0" xfId="6" applyFont="1" applyAlignment="1" applyProtection="1">
      <alignment horizontal="center" vertical="top" wrapText="1"/>
      <protection locked="0"/>
    </xf>
    <xf numFmtId="0" fontId="12" fillId="0" borderId="0" xfId="6" applyFont="1" applyAlignment="1" applyProtection="1">
      <alignment horizontal="center" vertical="top" wrapText="1"/>
      <protection locked="0"/>
    </xf>
    <xf numFmtId="0" fontId="19" fillId="4" borderId="12" xfId="6" applyFont="1" applyFill="1" applyBorder="1"/>
    <xf numFmtId="0" fontId="19" fillId="4" borderId="12" xfId="6" applyFont="1" applyFill="1" applyBorder="1" applyAlignment="1">
      <alignment wrapText="1"/>
    </xf>
    <xf numFmtId="0" fontId="20" fillId="0" borderId="12" xfId="6" applyFont="1" applyBorder="1"/>
    <xf numFmtId="0" fontId="16" fillId="0" borderId="0" xfId="6" applyFont="1"/>
    <xf numFmtId="0" fontId="16" fillId="0" borderId="0" xfId="6" applyFont="1" applyProtection="1">
      <protection locked="0"/>
    </xf>
    <xf numFmtId="0" fontId="19" fillId="5" borderId="12" xfId="6" applyFont="1" applyFill="1" applyBorder="1"/>
    <xf numFmtId="0" fontId="19" fillId="5" borderId="12" xfId="6" applyFont="1" applyFill="1" applyBorder="1" applyAlignment="1">
      <alignment wrapText="1"/>
    </xf>
    <xf numFmtId="0" fontId="21" fillId="0" borderId="0" xfId="6" applyFont="1"/>
    <xf numFmtId="0" fontId="19" fillId="6" borderId="12" xfId="6" applyFont="1" applyFill="1" applyBorder="1"/>
    <xf numFmtId="0" fontId="19" fillId="6" borderId="12" xfId="6" applyFont="1" applyFill="1" applyBorder="1" applyAlignment="1">
      <alignment wrapText="1"/>
    </xf>
    <xf numFmtId="0" fontId="22" fillId="0" borderId="12" xfId="6" applyFont="1" applyBorder="1"/>
    <xf numFmtId="0" fontId="22" fillId="0" borderId="12" xfId="6" applyFont="1" applyBorder="1" applyAlignment="1">
      <alignment wrapText="1"/>
    </xf>
    <xf numFmtId="0" fontId="21" fillId="0" borderId="0" xfId="6" applyFont="1" applyProtection="1">
      <protection locked="0"/>
    </xf>
    <xf numFmtId="0" fontId="19" fillId="2" borderId="12" xfId="6" applyFont="1" applyFill="1" applyBorder="1" applyAlignment="1">
      <alignment wrapText="1"/>
    </xf>
    <xf numFmtId="0" fontId="19" fillId="0" borderId="0" xfId="6" applyFont="1" applyProtection="1">
      <protection locked="0"/>
    </xf>
    <xf numFmtId="0" fontId="22" fillId="0" borderId="0" xfId="6" applyFont="1" applyProtection="1">
      <protection locked="0"/>
    </xf>
    <xf numFmtId="3" fontId="16" fillId="0" borderId="0" xfId="6" applyNumberFormat="1" applyFont="1" applyProtection="1">
      <protection locked="0"/>
    </xf>
    <xf numFmtId="0" fontId="19" fillId="2" borderId="12" xfId="6" applyFont="1" applyFill="1" applyBorder="1"/>
    <xf numFmtId="0" fontId="23" fillId="0" borderId="0" xfId="6" applyFont="1"/>
    <xf numFmtId="0" fontId="19" fillId="0" borderId="3" xfId="6" applyFont="1" applyBorder="1" applyProtection="1">
      <protection locked="0"/>
    </xf>
    <xf numFmtId="0" fontId="22" fillId="8" borderId="12" xfId="6" applyFont="1" applyFill="1" applyBorder="1"/>
    <xf numFmtId="0" fontId="22" fillId="8" borderId="12" xfId="6" applyFont="1" applyFill="1" applyBorder="1" applyAlignment="1">
      <alignment wrapText="1"/>
    </xf>
    <xf numFmtId="0" fontId="20" fillId="0" borderId="12" xfId="6" applyFont="1" applyBorder="1" applyProtection="1">
      <protection locked="0"/>
    </xf>
    <xf numFmtId="0" fontId="19" fillId="0" borderId="12" xfId="6" applyFont="1" applyBorder="1"/>
    <xf numFmtId="0" fontId="19" fillId="0" borderId="12" xfId="6" applyFont="1" applyBorder="1" applyAlignment="1">
      <alignment wrapText="1"/>
    </xf>
    <xf numFmtId="0" fontId="24" fillId="0" borderId="0" xfId="6" applyFont="1"/>
    <xf numFmtId="0" fontId="24" fillId="0" borderId="0" xfId="6" applyFont="1" applyProtection="1">
      <protection locked="0"/>
    </xf>
    <xf numFmtId="0" fontId="17" fillId="0" borderId="0" xfId="6" applyFont="1"/>
    <xf numFmtId="0" fontId="12" fillId="0" borderId="0" xfId="6" applyFont="1" applyAlignment="1">
      <alignment horizontal="right"/>
    </xf>
    <xf numFmtId="0" fontId="17" fillId="0" borderId="0" xfId="6" applyFont="1" applyProtection="1">
      <protection locked="0"/>
    </xf>
    <xf numFmtId="0" fontId="0" fillId="0" borderId="0" xfId="0"/>
    <xf numFmtId="0" fontId="8" fillId="0" borderId="17" xfId="3" applyFont="1" applyBorder="1" applyAlignment="1" applyProtection="1">
      <alignment horizontal="center" vertical="center" wrapText="1" readingOrder="1"/>
      <protection locked="0"/>
    </xf>
    <xf numFmtId="0" fontId="8" fillId="0" borderId="18" xfId="3" applyFont="1" applyBorder="1" applyAlignment="1" applyProtection="1">
      <alignment horizontal="center" vertical="center" wrapText="1" readingOrder="1"/>
      <protection locked="0"/>
    </xf>
    <xf numFmtId="0" fontId="8" fillId="0" borderId="19" xfId="3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41" fontId="18" fillId="3" borderId="12" xfId="7" applyFont="1" applyFill="1" applyBorder="1" applyAlignment="1">
      <alignment horizontal="center" vertical="top" wrapText="1"/>
    </xf>
    <xf numFmtId="41" fontId="19" fillId="4" borderId="12" xfId="7" applyFont="1" applyFill="1" applyBorder="1" applyAlignment="1">
      <alignment wrapText="1"/>
    </xf>
    <xf numFmtId="41" fontId="19" fillId="5" borderId="12" xfId="7" applyFont="1" applyFill="1" applyBorder="1" applyAlignment="1">
      <alignment wrapText="1"/>
    </xf>
    <xf numFmtId="41" fontId="19" fillId="6" borderId="12" xfId="7" applyFont="1" applyFill="1" applyBorder="1" applyAlignment="1">
      <alignment wrapText="1"/>
    </xf>
    <xf numFmtId="41" fontId="22" fillId="0" borderId="12" xfId="7" applyFont="1" applyBorder="1" applyAlignment="1">
      <alignment wrapText="1"/>
    </xf>
    <xf numFmtId="41" fontId="19" fillId="2" borderId="12" xfId="7" applyFont="1" applyFill="1" applyBorder="1" applyAlignment="1">
      <alignment wrapText="1"/>
    </xf>
    <xf numFmtId="41" fontId="22" fillId="8" borderId="12" xfId="7" applyFont="1" applyFill="1" applyBorder="1" applyAlignment="1">
      <alignment wrapText="1"/>
    </xf>
    <xf numFmtId="41" fontId="19" fillId="0" borderId="12" xfId="7" applyFont="1" applyBorder="1" applyAlignment="1">
      <alignment wrapText="1"/>
    </xf>
    <xf numFmtId="41" fontId="16" fillId="0" borderId="0" xfId="7" applyFont="1"/>
    <xf numFmtId="41" fontId="12" fillId="0" borderId="0" xfId="7" applyFont="1" applyAlignment="1">
      <alignment horizontal="right"/>
    </xf>
    <xf numFmtId="41" fontId="16" fillId="0" borderId="0" xfId="7" applyFont="1" applyProtection="1">
      <protection locked="0"/>
    </xf>
    <xf numFmtId="0" fontId="19" fillId="6" borderId="1" xfId="2" applyFont="1" applyFill="1" applyBorder="1"/>
    <xf numFmtId="0" fontId="0" fillId="0" borderId="0" xfId="0"/>
    <xf numFmtId="41" fontId="0" fillId="0" borderId="0" xfId="7" applyFont="1"/>
    <xf numFmtId="41" fontId="1" fillId="0" borderId="0" xfId="7" applyProtection="1">
      <protection locked="0"/>
    </xf>
    <xf numFmtId="41" fontId="12" fillId="3" borderId="12" xfId="7" applyFont="1" applyFill="1" applyBorder="1" applyAlignment="1">
      <alignment horizontal="center" vertical="top"/>
    </xf>
    <xf numFmtId="41" fontId="12" fillId="4" borderId="12" xfId="7" applyFont="1" applyFill="1" applyBorder="1" applyAlignment="1">
      <alignment wrapText="1"/>
    </xf>
    <xf numFmtId="41" fontId="12" fillId="5" borderId="12" xfId="7" applyFont="1" applyFill="1" applyBorder="1" applyAlignment="1">
      <alignment wrapText="1"/>
    </xf>
    <xf numFmtId="41" fontId="12" fillId="6" borderId="12" xfId="7" applyFont="1" applyFill="1" applyBorder="1" applyAlignment="1">
      <alignment wrapText="1"/>
    </xf>
    <xf numFmtId="41" fontId="16" fillId="7" borderId="12" xfId="7" applyFont="1" applyFill="1" applyBorder="1" applyAlignment="1">
      <alignment wrapText="1"/>
    </xf>
    <xf numFmtId="41" fontId="16" fillId="0" borderId="12" xfId="7" applyFont="1" applyBorder="1" applyAlignment="1">
      <alignment wrapText="1"/>
    </xf>
    <xf numFmtId="41" fontId="16" fillId="7" borderId="12" xfId="7" applyFont="1" applyFill="1" applyBorder="1"/>
    <xf numFmtId="41" fontId="17" fillId="7" borderId="12" xfId="7" applyFont="1" applyFill="1" applyBorder="1"/>
    <xf numFmtId="41" fontId="17" fillId="7" borderId="12" xfId="7" applyFont="1" applyFill="1" applyBorder="1" applyAlignment="1">
      <alignment wrapText="1"/>
    </xf>
    <xf numFmtId="41" fontId="17" fillId="0" borderId="12" xfId="7" applyFont="1" applyBorder="1"/>
    <xf numFmtId="41" fontId="12" fillId="6" borderId="12" xfId="7" applyFont="1" applyFill="1" applyBorder="1"/>
    <xf numFmtId="41" fontId="12" fillId="5" borderId="12" xfId="7" applyFont="1" applyFill="1" applyBorder="1"/>
    <xf numFmtId="41" fontId="16" fillId="0" borderId="12" xfId="7" applyFont="1" applyBorder="1"/>
    <xf numFmtId="41" fontId="17" fillId="8" borderId="12" xfId="7" applyFont="1" applyFill="1" applyBorder="1"/>
    <xf numFmtId="41" fontId="12" fillId="4" borderId="12" xfId="7" applyFont="1" applyFill="1" applyBorder="1"/>
    <xf numFmtId="41" fontId="16" fillId="7" borderId="12" xfId="7" applyFont="1" applyFill="1" applyBorder="1" applyAlignment="1">
      <alignment horizontal="left" wrapText="1"/>
    </xf>
    <xf numFmtId="41" fontId="12" fillId="2" borderId="12" xfId="7" applyFont="1" applyFill="1" applyBorder="1" applyAlignment="1">
      <alignment wrapText="1"/>
    </xf>
    <xf numFmtId="41" fontId="10" fillId="0" borderId="12" xfId="7" applyFont="1" applyBorder="1"/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41" fontId="9" fillId="0" borderId="8" xfId="4" applyFont="1" applyFill="1" applyBorder="1" applyAlignment="1" applyProtection="1">
      <alignment horizontal="center" vertical="center" wrapText="1" readingOrder="1"/>
      <protection locked="0"/>
    </xf>
    <xf numFmtId="41" fontId="9" fillId="0" borderId="6" xfId="4" applyFont="1" applyFill="1" applyBorder="1" applyAlignment="1" applyProtection="1">
      <alignment horizontal="center" vertical="center" wrapText="1" readingOrder="1"/>
      <protection locked="0"/>
    </xf>
    <xf numFmtId="0" fontId="8" fillId="0" borderId="4" xfId="3" applyFont="1" applyBorder="1" applyAlignment="1" applyProtection="1">
      <alignment horizontal="right" vertical="center" wrapText="1" readingOrder="1"/>
      <protection locked="0"/>
    </xf>
    <xf numFmtId="0" fontId="1" fillId="0" borderId="5" xfId="3" applyBorder="1" applyAlignment="1" applyProtection="1">
      <alignment vertical="top" wrapText="1"/>
      <protection locked="0"/>
    </xf>
    <xf numFmtId="0" fontId="1" fillId="0" borderId="6" xfId="3" applyBorder="1" applyAlignment="1" applyProtection="1">
      <alignment vertical="top" wrapText="1"/>
      <protection locked="0"/>
    </xf>
    <xf numFmtId="164" fontId="25" fillId="0" borderId="6" xfId="3" applyNumberFormat="1" applyFont="1" applyBorder="1" applyAlignment="1" applyProtection="1">
      <alignment horizontal="right" vertical="center" wrapText="1" readingOrder="1"/>
      <protection locked="0"/>
    </xf>
    <xf numFmtId="164" fontId="9" fillId="0" borderId="8" xfId="3" applyNumberFormat="1" applyFont="1" applyBorder="1" applyAlignment="1" applyProtection="1">
      <alignment horizontal="right" vertical="center" wrapText="1" readingOrder="1"/>
      <protection locked="0"/>
    </xf>
    <xf numFmtId="164" fontId="9" fillId="0" borderId="6" xfId="3" applyNumberFormat="1" applyFont="1" applyBorder="1" applyAlignment="1" applyProtection="1">
      <alignment horizontal="right" vertical="center" wrapText="1" readingOrder="1"/>
      <protection locked="0"/>
    </xf>
    <xf numFmtId="0" fontId="8" fillId="0" borderId="16" xfId="3" applyFont="1" applyBorder="1" applyAlignment="1" applyProtection="1">
      <alignment horizontal="center" vertical="center" wrapText="1" readingOrder="1"/>
      <protection locked="0"/>
    </xf>
    <xf numFmtId="0" fontId="8" fillId="0" borderId="13" xfId="3" applyFont="1" applyBorder="1" applyAlignment="1" applyProtection="1">
      <alignment horizontal="center" vertical="center" wrapText="1" readingOrder="1"/>
      <protection locked="0"/>
    </xf>
    <xf numFmtId="0" fontId="8" fillId="0" borderId="19" xfId="3" applyFont="1" applyBorder="1" applyAlignment="1" applyProtection="1">
      <alignment horizontal="center" vertical="center" wrapText="1" readingOrder="1"/>
      <protection locked="0"/>
    </xf>
    <xf numFmtId="0" fontId="1" fillId="0" borderId="19" xfId="3" applyBorder="1" applyAlignment="1" applyProtection="1">
      <alignment vertical="top" wrapText="1"/>
      <protection locked="0"/>
    </xf>
    <xf numFmtId="0" fontId="8" fillId="0" borderId="8" xfId="3" applyFont="1" applyBorder="1" applyAlignment="1" applyProtection="1">
      <alignment horizontal="center" vertical="center" wrapText="1" readingOrder="1"/>
      <protection locked="0"/>
    </xf>
    <xf numFmtId="0" fontId="8" fillId="0" borderId="6" xfId="3" applyFont="1" applyBorder="1" applyAlignment="1" applyProtection="1">
      <alignment horizontal="center" vertical="center" wrapText="1" readingOrder="1"/>
      <protection locked="0"/>
    </xf>
    <xf numFmtId="0" fontId="7" fillId="0" borderId="0" xfId="3" applyFont="1" applyAlignment="1" applyProtection="1">
      <alignment horizontal="left" vertical="center" wrapText="1" readingOrder="1"/>
      <protection locked="0"/>
    </xf>
    <xf numFmtId="0" fontId="1" fillId="0" borderId="0" xfId="3"/>
    <xf numFmtId="0" fontId="9" fillId="0" borderId="0" xfId="3" applyFont="1" applyAlignment="1" applyProtection="1">
      <alignment horizontal="center" vertical="center" wrapText="1" readingOrder="1"/>
      <protection locked="0"/>
    </xf>
    <xf numFmtId="0" fontId="8" fillId="0" borderId="11" xfId="3" applyFont="1" applyBorder="1" applyAlignment="1" applyProtection="1">
      <alignment horizontal="center" vertical="center" wrapText="1" readingOrder="1"/>
      <protection locked="0"/>
    </xf>
    <xf numFmtId="0" fontId="1" fillId="0" borderId="11" xfId="3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166" fontId="9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8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8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left" vertical="center" wrapText="1" readingOrder="1"/>
      <protection locked="0"/>
    </xf>
    <xf numFmtId="0" fontId="9" fillId="0" borderId="6" xfId="0" applyFont="1" applyBorder="1" applyAlignment="1" applyProtection="1">
      <alignment horizontal="left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20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13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 applyProtection="1">
      <alignment horizontal="left" vertical="center" wrapText="1" readingOrder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14" fontId="7" fillId="0" borderId="0" xfId="0" applyNumberFormat="1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0" xfId="3" applyFont="1" applyAlignment="1">
      <alignment horizontal="center"/>
    </xf>
    <xf numFmtId="0" fontId="1" fillId="0" borderId="0" xfId="3" applyAlignment="1">
      <alignment horizontal="center"/>
    </xf>
    <xf numFmtId="0" fontId="0" fillId="0" borderId="0" xfId="3" applyFont="1"/>
  </cellXfs>
  <cellStyles count="8">
    <cellStyle name="Millares [0]" xfId="7" builtinId="6"/>
    <cellStyle name="Millares [0] 2" xfId="4"/>
    <cellStyle name="Millares 2" xfId="1"/>
    <cellStyle name="Normal" xfId="0" builtinId="0"/>
    <cellStyle name="Normal 2" xfId="2"/>
    <cellStyle name="Normal 2 2" xfId="6"/>
    <cellStyle name="Normal 3" xfId="3"/>
    <cellStyle name="Normal 4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39922</xdr:colOff>
      <xdr:row>0</xdr:row>
      <xdr:rowOff>131859</xdr:rowOff>
    </xdr:from>
    <xdr:to>
      <xdr:col>0</xdr:col>
      <xdr:colOff>1057275</xdr:colOff>
      <xdr:row>1</xdr:row>
      <xdr:rowOff>503334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2" y="131859"/>
          <a:ext cx="1017353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685800</xdr:colOff>
      <xdr:row>0</xdr:row>
      <xdr:rowOff>503071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5800" cy="503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257175</xdr:rowOff>
    </xdr:from>
    <xdr:to>
      <xdr:col>0</xdr:col>
      <xdr:colOff>771525</xdr:colOff>
      <xdr:row>1</xdr:row>
      <xdr:rowOff>1129960</xdr:rowOff>
    </xdr:to>
    <xdr:pic>
      <xdr:nvPicPr>
        <xdr:cNvPr id="4" name="Picture 0" descr="I_240_1_H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47675"/>
          <a:ext cx="723900" cy="8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_Contabilidad/Carlos%20Hidalgo/Documentos/Balances%20BEP/BEP/BEP%202024/05%20Mayo%202024/05%20BEP%20Salud%202024%20May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te/Desktop/BEP%202024/09.%20Septiembre%202024/09%20BEP%20Salud%202024%20Septiembre%20Vch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50">
          <cell r="A50" t="str">
            <v>SSS.05.03.007.004.000</v>
          </cell>
        </row>
        <row r="75">
          <cell r="A75" t="str">
            <v>SSS.08.02.001.001.000</v>
          </cell>
        </row>
        <row r="76">
          <cell r="A76" t="str">
            <v>SSS.08.02.001.002.000</v>
          </cell>
        </row>
        <row r="77">
          <cell r="A77" t="str">
            <v>SSS.08.02.001.003.000</v>
          </cell>
        </row>
        <row r="78">
          <cell r="A78" t="str">
            <v>SSS.08.02.001.004.000</v>
          </cell>
        </row>
        <row r="79">
          <cell r="A79" t="str">
            <v>SSS.08.02.001.999.000</v>
          </cell>
        </row>
        <row r="81">
          <cell r="A81" t="str">
            <v>SSS.08.02.002.001.000</v>
          </cell>
        </row>
        <row r="82">
          <cell r="A82" t="str">
            <v>SSS.08.02.002.002.000</v>
          </cell>
        </row>
        <row r="83">
          <cell r="A83" t="str">
            <v>SSS.08.02.002.003.000</v>
          </cell>
        </row>
        <row r="84">
          <cell r="A84" t="str">
            <v>SSS.08.02.002.999.000</v>
          </cell>
        </row>
        <row r="131">
          <cell r="A131" t="str">
            <v>SSS.13.03.002.001.000</v>
          </cell>
        </row>
        <row r="132">
          <cell r="A132" t="str">
            <v>SSS.13.03.002.002.000</v>
          </cell>
        </row>
        <row r="133">
          <cell r="A133" t="str">
            <v>SSS.13.03.002.999.000</v>
          </cell>
        </row>
        <row r="135">
          <cell r="A135" t="str">
            <v>SSS.13.03.004.002.000</v>
          </cell>
        </row>
        <row r="137">
          <cell r="A137" t="str">
            <v>SSS.13.03.005.001.000</v>
          </cell>
        </row>
        <row r="138">
          <cell r="A138" t="str">
            <v>SSS.13.03.005.002.000</v>
          </cell>
        </row>
        <row r="139">
          <cell r="A139" t="str">
            <v>SSS.13.03.005.003.000</v>
          </cell>
        </row>
        <row r="140">
          <cell r="A140" t="str">
            <v>SSS.13.03.005.999.000</v>
          </cell>
        </row>
        <row r="142">
          <cell r="A142" t="str">
            <v>SSS.13.03.006.001.000</v>
          </cell>
        </row>
        <row r="144">
          <cell r="A144" t="str">
            <v>SSS.13.03.007.001.000</v>
          </cell>
        </row>
        <row r="145">
          <cell r="A145" t="str">
            <v>SSS.13.03.007.999.000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Ingreso"/>
      <sheetName val="Egresos"/>
      <sheetName val="Balance"/>
    </sheetNames>
    <sheetDataSet>
      <sheetData sheetId="0"/>
      <sheetData sheetId="1"/>
      <sheetData sheetId="2"/>
      <sheetData sheetId="3">
        <row r="237">
          <cell r="AA237" t="str">
            <v>40503003002930</v>
          </cell>
          <cell r="AB237" t="str">
            <v>SSS.05.03.099.000.000</v>
          </cell>
        </row>
        <row r="238">
          <cell r="AA238" t="str">
            <v>40503003002931</v>
          </cell>
          <cell r="AB238" t="str">
            <v>SSS.05.03.099.000.000</v>
          </cell>
        </row>
        <row r="239">
          <cell r="AA239" t="str">
            <v>40503006001001</v>
          </cell>
          <cell r="AB239" t="str">
            <v>SSS.05.03.006.001.000</v>
          </cell>
        </row>
        <row r="240">
          <cell r="AA240" t="str">
            <v>40503006001002</v>
          </cell>
          <cell r="AB240" t="str">
            <v>SSS.05.03.006.001.000</v>
          </cell>
        </row>
        <row r="241">
          <cell r="AA241" t="str">
            <v>40503006001003</v>
          </cell>
          <cell r="AB241" t="str">
            <v>SSS.05.03.006.001.000</v>
          </cell>
        </row>
        <row r="242">
          <cell r="AA242" t="str">
            <v>40503006001004</v>
          </cell>
          <cell r="AB242" t="str">
            <v>SSS.05.03.006.001.000</v>
          </cell>
        </row>
        <row r="243">
          <cell r="AA243" t="str">
            <v>40503006001006</v>
          </cell>
          <cell r="AB243" t="str">
            <v>SSS.05.03.006.001.000</v>
          </cell>
        </row>
        <row r="244">
          <cell r="AA244" t="str">
            <v>40503006001007</v>
          </cell>
          <cell r="AB244" t="str">
            <v>SSS.05.03.006.001.000</v>
          </cell>
        </row>
        <row r="245">
          <cell r="AA245" t="str">
            <v>40503006001008</v>
          </cell>
          <cell r="AB245" t="str">
            <v>SSS.05.03.006.001.000</v>
          </cell>
        </row>
        <row r="246">
          <cell r="AA246" t="str">
            <v>40503006001009</v>
          </cell>
          <cell r="AB246" t="str">
            <v>SSS.05.03.006.001.000</v>
          </cell>
        </row>
        <row r="247">
          <cell r="AA247" t="str">
            <v>40503006002051</v>
          </cell>
          <cell r="AB247" t="str">
            <v>SSS.05.03.006.002.000</v>
          </cell>
        </row>
        <row r="248">
          <cell r="AA248" t="str">
            <v>40503006002102</v>
          </cell>
          <cell r="AB248" t="str">
            <v>SSS.05.03.006.002.000</v>
          </cell>
        </row>
        <row r="249">
          <cell r="AA249" t="str">
            <v>40503006002264</v>
          </cell>
          <cell r="AB249" t="str">
            <v>SSS.05.03.006.002.000</v>
          </cell>
        </row>
        <row r="250">
          <cell r="AA250" t="str">
            <v>40503006002265</v>
          </cell>
          <cell r="AB250" t="str">
            <v>SSS.05.03.006.002.000</v>
          </cell>
        </row>
        <row r="251">
          <cell r="AA251" t="str">
            <v>40503006002268</v>
          </cell>
          <cell r="AB251" t="str">
            <v>SSS.05.03.006.002.000</v>
          </cell>
        </row>
        <row r="252">
          <cell r="AA252" t="str">
            <v>40503006002272</v>
          </cell>
          <cell r="AB252" t="str">
            <v>SSS.05.03.006.002.000</v>
          </cell>
        </row>
        <row r="253">
          <cell r="AA253" t="str">
            <v>40503006002274</v>
          </cell>
          <cell r="AB253" t="str">
            <v>SSS.05.03.006.002.000</v>
          </cell>
        </row>
        <row r="254">
          <cell r="AA254" t="str">
            <v>40503006002277</v>
          </cell>
          <cell r="AB254" t="str">
            <v>SSS.05.03.006.002.000</v>
          </cell>
        </row>
        <row r="255">
          <cell r="AA255" t="str">
            <v>40503006002280</v>
          </cell>
          <cell r="AB255" t="str">
            <v>SSS.05.03.006.002.000</v>
          </cell>
        </row>
        <row r="256">
          <cell r="AA256" t="str">
            <v>40503006002284</v>
          </cell>
          <cell r="AB256" t="str">
            <v>SSS.05.03.006.002.000</v>
          </cell>
        </row>
        <row r="257">
          <cell r="AA257" t="str">
            <v>40503006002288</v>
          </cell>
          <cell r="AB257" t="str">
            <v>SSS.05.03.006.002.000</v>
          </cell>
        </row>
        <row r="258">
          <cell r="AA258" t="str">
            <v>40503006002289</v>
          </cell>
          <cell r="AB258" t="str">
            <v>SSS.05.03.006.002.000</v>
          </cell>
        </row>
        <row r="259">
          <cell r="AA259" t="str">
            <v>40503006002290</v>
          </cell>
          <cell r="AB259" t="str">
            <v>SSS.05.03.006.002.000</v>
          </cell>
        </row>
        <row r="260">
          <cell r="AA260" t="str">
            <v>40503006002291</v>
          </cell>
          <cell r="AB260" t="str">
            <v>SSS.05.03.006.002.000</v>
          </cell>
        </row>
        <row r="261">
          <cell r="AA261" t="str">
            <v>40503006002293</v>
          </cell>
          <cell r="AB261" t="str">
            <v>SSS.05.03.006.002.000</v>
          </cell>
        </row>
        <row r="262">
          <cell r="AA262" t="str">
            <v>40503006002296</v>
          </cell>
          <cell r="AB262" t="str">
            <v>SSS.05.03.006.002.000</v>
          </cell>
        </row>
        <row r="263">
          <cell r="AA263" t="str">
            <v>40503006002301</v>
          </cell>
          <cell r="AB263" t="str">
            <v>SSS.05.03.006.002.000</v>
          </cell>
        </row>
        <row r="264">
          <cell r="AA264" t="str">
            <v>40503006002304</v>
          </cell>
          <cell r="AB264" t="str">
            <v>SSS.05.03.006.002.000</v>
          </cell>
        </row>
        <row r="265">
          <cell r="AA265" t="str">
            <v>40503006002305</v>
          </cell>
          <cell r="AB265" t="str">
            <v>SSS.05.03.006.002.000</v>
          </cell>
        </row>
        <row r="266">
          <cell r="AA266" t="str">
            <v>40503006002306</v>
          </cell>
          <cell r="AB266" t="str">
            <v>SSS.05.03.006.002.000</v>
          </cell>
        </row>
        <row r="267">
          <cell r="AA267" t="str">
            <v>40503006002307</v>
          </cell>
          <cell r="AB267" t="str">
            <v>SSS.05.03.006.002.000</v>
          </cell>
        </row>
        <row r="268">
          <cell r="AA268" t="str">
            <v>40503006002308</v>
          </cell>
          <cell r="AB268" t="str">
            <v>SSS.05.03.006.002.000</v>
          </cell>
        </row>
        <row r="269">
          <cell r="AA269" t="str">
            <v>40503006002309</v>
          </cell>
          <cell r="AB269" t="str">
            <v>SSS.05.03.006.002.000</v>
          </cell>
        </row>
        <row r="270">
          <cell r="AA270" t="str">
            <v>40503006002311</v>
          </cell>
          <cell r="AB270" t="str">
            <v>SSS.05.03.006.002.000</v>
          </cell>
        </row>
        <row r="271">
          <cell r="AA271" t="str">
            <v>40503006002312</v>
          </cell>
          <cell r="AB271" t="str">
            <v>SSS.05.03.006.002.000</v>
          </cell>
        </row>
        <row r="272">
          <cell r="AA272" t="str">
            <v>40503006002313</v>
          </cell>
          <cell r="AB272" t="str">
            <v>SSS.05.03.006.002.000</v>
          </cell>
        </row>
        <row r="273">
          <cell r="AA273" t="str">
            <v>40503006002314</v>
          </cell>
          <cell r="AB273" t="str">
            <v>SSS.05.03.006.002.000</v>
          </cell>
        </row>
        <row r="274">
          <cell r="AA274" t="str">
            <v>40503006002316</v>
          </cell>
          <cell r="AB274" t="str">
            <v>SSS.05.03.006.002.000</v>
          </cell>
        </row>
        <row r="275">
          <cell r="AA275" t="str">
            <v>40503006002317</v>
          </cell>
          <cell r="AB275" t="str">
            <v>SSS.05.03.006.002.000</v>
          </cell>
        </row>
        <row r="276">
          <cell r="AA276" t="str">
            <v>40503006002318</v>
          </cell>
          <cell r="AB276" t="str">
            <v>SSS.05.03.006.002.000</v>
          </cell>
        </row>
        <row r="277">
          <cell r="AA277" t="str">
            <v>40503006002319</v>
          </cell>
          <cell r="AB277" t="str">
            <v>SSS.05.03.006.002.000</v>
          </cell>
        </row>
        <row r="278">
          <cell r="AA278" t="str">
            <v>40503006002320</v>
          </cell>
          <cell r="AB278" t="str">
            <v>SSS.05.03.006.002.000</v>
          </cell>
        </row>
        <row r="279">
          <cell r="AA279" t="str">
            <v>40503006002321</v>
          </cell>
          <cell r="AB279" t="str">
            <v>SSS.05.03.006.002.000</v>
          </cell>
        </row>
        <row r="280">
          <cell r="AA280" t="str">
            <v>40503006002323</v>
          </cell>
          <cell r="AB280" t="str">
            <v>SSS.05.03.006.002.000</v>
          </cell>
        </row>
        <row r="281">
          <cell r="AA281" t="str">
            <v>40503006002326</v>
          </cell>
          <cell r="AB281" t="str">
            <v>SSS.05.03.006.002.000</v>
          </cell>
        </row>
        <row r="282">
          <cell r="AA282" t="str">
            <v>40503006002327</v>
          </cell>
          <cell r="AB282" t="str">
            <v>SSS.05.03.006.002.000</v>
          </cell>
        </row>
        <row r="283">
          <cell r="AA283" t="str">
            <v>40503099001002</v>
          </cell>
          <cell r="AB283" t="str">
            <v>SSS.05.03.099.000.000</v>
          </cell>
        </row>
        <row r="284">
          <cell r="AA284" t="str">
            <v>40503099002201</v>
          </cell>
          <cell r="AB284" t="str">
            <v>SSS.05.03.099.000.000</v>
          </cell>
        </row>
        <row r="285">
          <cell r="AA285" t="str">
            <v>40503099002202</v>
          </cell>
          <cell r="AB285" t="str">
            <v>SSS.05.03.099.000.000</v>
          </cell>
        </row>
        <row r="286">
          <cell r="AA286" t="str">
            <v>40503101001002</v>
          </cell>
          <cell r="AB286" t="str">
            <v>SSS.05.03.101.000.000</v>
          </cell>
        </row>
        <row r="287">
          <cell r="AA287" t="str">
            <v>40503101002004</v>
          </cell>
          <cell r="AB287" t="str">
            <v>SSS.05.03.101.000.000</v>
          </cell>
        </row>
        <row r="288">
          <cell r="AA288" t="str">
            <v>40503101002005</v>
          </cell>
          <cell r="AB288" t="str">
            <v>SSS.05.03.101.000.000</v>
          </cell>
        </row>
        <row r="289">
          <cell r="AA289" t="str">
            <v>40801002001002</v>
          </cell>
          <cell r="AB289" t="str">
            <v>SSS.08.01.002.000.000</v>
          </cell>
        </row>
        <row r="290">
          <cell r="AA290" t="str">
            <v>40899999001002</v>
          </cell>
          <cell r="AB290" t="str">
            <v>SSS.08.01.002.000.000</v>
          </cell>
        </row>
        <row r="291">
          <cell r="AA291" t="str">
            <v>40899999001005</v>
          </cell>
          <cell r="AB291" t="str">
            <v>SSS.08.99.999.000.000</v>
          </cell>
        </row>
        <row r="292">
          <cell r="AA292" t="str">
            <v>40899999001007</v>
          </cell>
          <cell r="AB292" t="str">
            <v>SSS.08.99.999.000.000</v>
          </cell>
        </row>
        <row r="293">
          <cell r="AA293" t="str">
            <v>40899999001008</v>
          </cell>
          <cell r="AB293" t="str">
            <v>SSS.08.99.999.000.000</v>
          </cell>
        </row>
        <row r="294">
          <cell r="AA294" t="str">
            <v>40899999001009</v>
          </cell>
          <cell r="AB294" t="str">
            <v>SSS.08.99.999.000.000</v>
          </cell>
        </row>
        <row r="295">
          <cell r="AA295" t="str">
            <v>40899999001010</v>
          </cell>
          <cell r="AB295" t="str">
            <v>SSS.08.99.999.000.000</v>
          </cell>
        </row>
        <row r="296">
          <cell r="AA296" t="str">
            <v>40899999001011</v>
          </cell>
          <cell r="AB296" t="str">
            <v>SSS.08.99.999.000.000</v>
          </cell>
        </row>
        <row r="297">
          <cell r="AA297" t="str">
            <v>40899999002001</v>
          </cell>
          <cell r="AB297" t="str">
            <v>SSS.08.99.999.000.000</v>
          </cell>
        </row>
        <row r="298">
          <cell r="AA298" t="str">
            <v>40899999003001</v>
          </cell>
          <cell r="AB298" t="str">
            <v>SSS.08.99.999.000.000</v>
          </cell>
        </row>
        <row r="299">
          <cell r="AA299" t="str">
            <v>52101001001001</v>
          </cell>
          <cell r="AB299" t="str">
            <v>SSS.21.01.001.001.000</v>
          </cell>
        </row>
        <row r="300">
          <cell r="AA300" t="str">
            <v>52101001001002</v>
          </cell>
          <cell r="AB300" t="str">
            <v>SSS.21.01.001.001.000</v>
          </cell>
        </row>
        <row r="301">
          <cell r="AA301" t="str">
            <v>52101001001004</v>
          </cell>
          <cell r="AB301" t="str">
            <v>SSS.21.01.001.001.000</v>
          </cell>
        </row>
        <row r="302">
          <cell r="AA302" t="str">
            <v>52101001001006</v>
          </cell>
          <cell r="AB302" t="str">
            <v>SSS.21.01.001.001.000</v>
          </cell>
        </row>
        <row r="303">
          <cell r="AA303" t="str">
            <v>52101001009007</v>
          </cell>
          <cell r="AB303" t="str">
            <v>SSS.21.01.001.009.999</v>
          </cell>
        </row>
        <row r="304">
          <cell r="AA304" t="str">
            <v>52101001009999</v>
          </cell>
          <cell r="AB304" t="str">
            <v>SSS.21.01.001.009.999</v>
          </cell>
        </row>
        <row r="305">
          <cell r="AA305" t="str">
            <v>52101001011001</v>
          </cell>
          <cell r="AB305" t="str">
            <v>SSS.21.01.001.011.001</v>
          </cell>
        </row>
        <row r="306">
          <cell r="AA306" t="str">
            <v>52101001014999</v>
          </cell>
          <cell r="AB306" t="str">
            <v>SSS.21.01.001.014.999</v>
          </cell>
        </row>
        <row r="307">
          <cell r="AA307" t="str">
            <v>52101001019002</v>
          </cell>
          <cell r="AB307" t="str">
            <v>SSS.21.01.001.019.002</v>
          </cell>
        </row>
        <row r="308">
          <cell r="AA308" t="str">
            <v>52101001031002</v>
          </cell>
          <cell r="AB308" t="str">
            <v>SSS.21.01.001.031.002</v>
          </cell>
        </row>
        <row r="309">
          <cell r="AA309" t="str">
            <v>52101001044001</v>
          </cell>
          <cell r="AB309" t="str">
            <v>SSS.21.01.001.044.001</v>
          </cell>
        </row>
        <row r="310">
          <cell r="AA310" t="str">
            <v>52101001999006</v>
          </cell>
          <cell r="AB310" t="str">
            <v>SSS.21.01.001.999.000</v>
          </cell>
        </row>
        <row r="311">
          <cell r="AA311" t="str">
            <v>52101001999007</v>
          </cell>
          <cell r="AB311" t="str">
            <v>SSS.21.01.001.999.000</v>
          </cell>
        </row>
        <row r="312">
          <cell r="AA312" t="str">
            <v>52101002002001</v>
          </cell>
          <cell r="AB312" t="str">
            <v>SSS.21.01.002.002.000</v>
          </cell>
        </row>
        <row r="313">
          <cell r="AA313" t="str">
            <v>52101002002002</v>
          </cell>
          <cell r="AB313" t="str">
            <v>SSS.21.01.002.002.000</v>
          </cell>
        </row>
        <row r="314">
          <cell r="AA314" t="str">
            <v>52101002002003</v>
          </cell>
          <cell r="AB314" t="str">
            <v>SSS.21.01.002.002.000</v>
          </cell>
        </row>
        <row r="315">
          <cell r="AA315" t="str">
            <v>52101003002003</v>
          </cell>
          <cell r="AB315" t="str">
            <v>SSS.21.01.003.002.000</v>
          </cell>
        </row>
        <row r="316">
          <cell r="AA316" t="str">
            <v>52101004005001</v>
          </cell>
          <cell r="AB316" t="str">
            <v>SSS.21.01.004.005.000</v>
          </cell>
        </row>
        <row r="317">
          <cell r="AA317" t="str">
            <v>52101005001001</v>
          </cell>
          <cell r="AB317" t="str">
            <v>SSS.21.01.005.001.000</v>
          </cell>
        </row>
        <row r="318">
          <cell r="AA318" t="str">
            <v>52101005002001</v>
          </cell>
          <cell r="AB318" t="str">
            <v>SSS.21.01.005.001.000</v>
          </cell>
        </row>
        <row r="319">
          <cell r="AA319" t="str">
            <v>52101005004001</v>
          </cell>
          <cell r="AB319" t="str">
            <v>SSS.21.01.005.001.000</v>
          </cell>
        </row>
        <row r="320">
          <cell r="AA320" t="str">
            <v>52102001001001</v>
          </cell>
          <cell r="AB320" t="str">
            <v>SSS.21.02.001.001.000</v>
          </cell>
        </row>
        <row r="321">
          <cell r="AA321" t="str">
            <v>52102001001002</v>
          </cell>
          <cell r="AB321" t="str">
            <v>SSS.21.02.001.001.000</v>
          </cell>
        </row>
        <row r="322">
          <cell r="AA322" t="str">
            <v>52102001001004</v>
          </cell>
          <cell r="AB322" t="str">
            <v>SSS.21.02.001.001.000</v>
          </cell>
        </row>
        <row r="323">
          <cell r="AA323" t="str">
            <v>52102001001006</v>
          </cell>
          <cell r="AB323" t="str">
            <v>SSS.21.02.001.001.000</v>
          </cell>
        </row>
        <row r="324">
          <cell r="AA324" t="str">
            <v>52102001009007</v>
          </cell>
          <cell r="AB324" t="str">
            <v>SSS.21.02.001.009.000</v>
          </cell>
        </row>
        <row r="325">
          <cell r="AA325" t="str">
            <v>52102001009999</v>
          </cell>
          <cell r="AB325" t="str">
            <v>SSS.21.02.001.009.000</v>
          </cell>
        </row>
        <row r="326">
          <cell r="AA326" t="str">
            <v>52102001011001</v>
          </cell>
          <cell r="AB326" t="str">
            <v>SSS.21.02.001.011.001</v>
          </cell>
        </row>
        <row r="327">
          <cell r="AA327" t="str">
            <v>52102001013999</v>
          </cell>
          <cell r="AB327" t="str">
            <v>SSS.21.02.001.013.999</v>
          </cell>
        </row>
        <row r="328">
          <cell r="AA328" t="str">
            <v>52102001018001</v>
          </cell>
          <cell r="AB328" t="str">
            <v>SSS.21.02.001.018.001</v>
          </cell>
        </row>
        <row r="329">
          <cell r="AA329" t="str">
            <v>52102001030002</v>
          </cell>
          <cell r="AB329" t="str">
            <v>SSS.21.02.001.030.002</v>
          </cell>
        </row>
        <row r="330">
          <cell r="AA330" t="str">
            <v>52102001042001</v>
          </cell>
          <cell r="AB330" t="str">
            <v>SSS.21.02.001.042.000</v>
          </cell>
        </row>
        <row r="331">
          <cell r="AA331" t="str">
            <v>52102001999006</v>
          </cell>
          <cell r="AB331" t="str">
            <v>SSS.21.02.001.999.000</v>
          </cell>
        </row>
        <row r="332">
          <cell r="AA332" t="str">
            <v>52102002002001</v>
          </cell>
          <cell r="AB332" t="str">
            <v>SSS.21.02.002.002.000</v>
          </cell>
        </row>
        <row r="333">
          <cell r="AA333" t="str">
            <v>52102002002002</v>
          </cell>
          <cell r="AB333" t="str">
            <v>SSS.21.02.002.002.000</v>
          </cell>
        </row>
        <row r="334">
          <cell r="AA334" t="str">
            <v>52102002002003</v>
          </cell>
          <cell r="AB334" t="str">
            <v>SSS.21.02.002.002.000</v>
          </cell>
        </row>
        <row r="335">
          <cell r="AA335" t="str">
            <v>52102003002003</v>
          </cell>
          <cell r="AB335" t="str">
            <v>SSS.21.02.003.002.000</v>
          </cell>
        </row>
        <row r="336">
          <cell r="AA336" t="str">
            <v>52102004005001</v>
          </cell>
          <cell r="AB336" t="str">
            <v>SSS.21.02.004.005.000</v>
          </cell>
        </row>
        <row r="337">
          <cell r="AA337" t="str">
            <v>52102005001001</v>
          </cell>
          <cell r="AB337" t="str">
            <v>SSS.21.02.005.001.000</v>
          </cell>
        </row>
        <row r="338">
          <cell r="AA338" t="str">
            <v>52102005002001</v>
          </cell>
          <cell r="AB338" t="str">
            <v>SSS.21.02.005.001.000</v>
          </cell>
        </row>
        <row r="339">
          <cell r="AA339" t="str">
            <v>52102005004001</v>
          </cell>
          <cell r="AB339" t="str">
            <v>SSS.21.02.005.001.000</v>
          </cell>
        </row>
        <row r="340">
          <cell r="AA340" t="str">
            <v>52103001001001</v>
          </cell>
          <cell r="AB340" t="str">
            <v>SSS.21.03.001.000.000</v>
          </cell>
        </row>
        <row r="341">
          <cell r="AA341" t="str">
            <v>52103999999001</v>
          </cell>
          <cell r="AB341" t="str">
            <v>SSS.21.01.005.001.000</v>
          </cell>
        </row>
        <row r="342">
          <cell r="AA342" t="str">
            <v>52103999999002</v>
          </cell>
          <cell r="AB342" t="str">
            <v>SSS.21.01.005.001.000</v>
          </cell>
        </row>
        <row r="343">
          <cell r="AA343" t="str">
            <v>52103999999003</v>
          </cell>
          <cell r="AB343" t="str">
            <v>SSS.21.01.005.001.000</v>
          </cell>
        </row>
        <row r="344">
          <cell r="AA344" t="str">
            <v>52103999999008</v>
          </cell>
          <cell r="AB344" t="str">
            <v>SSS.21.01.005.001.000</v>
          </cell>
        </row>
        <row r="345">
          <cell r="AA345" t="str">
            <v>52103999999011</v>
          </cell>
          <cell r="AB345" t="str">
            <v>SSS.21.01.005.001.000</v>
          </cell>
        </row>
        <row r="346">
          <cell r="AA346" t="str">
            <v>52103999999013</v>
          </cell>
          <cell r="AB346" t="str">
            <v>SSS.21.01.005.001.000</v>
          </cell>
        </row>
        <row r="347">
          <cell r="AA347" t="str">
            <v>52103999999101</v>
          </cell>
          <cell r="AB347" t="str">
            <v>SSS.21.02.005.001.000</v>
          </cell>
        </row>
        <row r="348">
          <cell r="AA348" t="str">
            <v>52103999999102</v>
          </cell>
          <cell r="AB348" t="str">
            <v>SSS.21.02.005.001.000</v>
          </cell>
        </row>
        <row r="349">
          <cell r="AA349" t="str">
            <v>52103999999103</v>
          </cell>
          <cell r="AB349" t="str">
            <v>SSS.21.02.005.001.000</v>
          </cell>
        </row>
        <row r="350">
          <cell r="AA350" t="str">
            <v>52103999999113</v>
          </cell>
          <cell r="AB350" t="str">
            <v>SSS.21.02.005.001.000</v>
          </cell>
        </row>
        <row r="351">
          <cell r="AA351" t="str">
            <v>52201001001001</v>
          </cell>
          <cell r="AB351" t="str">
            <v>SSS.22.01.001.000.000</v>
          </cell>
        </row>
        <row r="352">
          <cell r="AA352" t="str">
            <v>52202002001001</v>
          </cell>
          <cell r="AB352" t="str">
            <v>SSS.22.02.002.000.000</v>
          </cell>
        </row>
        <row r="353">
          <cell r="AA353" t="str">
            <v>52203001001001</v>
          </cell>
          <cell r="AB353" t="str">
            <v>SSS.22.03.001.000.000</v>
          </cell>
        </row>
        <row r="354">
          <cell r="AA354" t="str">
            <v>52203003001001</v>
          </cell>
          <cell r="AB354" t="str">
            <v>SSS.22.03.001.000.000</v>
          </cell>
        </row>
        <row r="355">
          <cell r="AA355" t="str">
            <v>52204001001001</v>
          </cell>
          <cell r="AB355" t="str">
            <v>SSS.22.04.001.000.000</v>
          </cell>
        </row>
        <row r="356">
          <cell r="AA356" t="str">
            <v>52204002001001</v>
          </cell>
          <cell r="AB356" t="str">
            <v>SSS.22.04.002.000.000</v>
          </cell>
        </row>
        <row r="357">
          <cell r="AA357" t="str">
            <v>52204003001001</v>
          </cell>
          <cell r="AB357" t="str">
            <v>SSS.22.04.003.000.000</v>
          </cell>
        </row>
        <row r="358">
          <cell r="AA358" t="str">
            <v>52204004001001</v>
          </cell>
          <cell r="AB358" t="str">
            <v>SSS.22.04.004.000.000</v>
          </cell>
        </row>
        <row r="359">
          <cell r="AA359" t="str">
            <v>52204005001001</v>
          </cell>
          <cell r="AB359" t="str">
            <v>SSS.22.04.005.000.000</v>
          </cell>
        </row>
        <row r="360">
          <cell r="AA360" t="str">
            <v>52204007001001</v>
          </cell>
          <cell r="AB360" t="str">
            <v>SSS.22.04.007.000.000</v>
          </cell>
        </row>
        <row r="361">
          <cell r="AA361" t="str">
            <v>52204008001001</v>
          </cell>
          <cell r="AB361" t="str">
            <v>SSS.22.04.999.000.000</v>
          </cell>
        </row>
        <row r="362">
          <cell r="AA362" t="str">
            <v>52204009001001</v>
          </cell>
          <cell r="AB362" t="str">
            <v>SSS.22.04.009.000.000</v>
          </cell>
        </row>
        <row r="363">
          <cell r="AA363" t="str">
            <v>52204010001001</v>
          </cell>
          <cell r="AB363" t="str">
            <v>SSS.22.04.010.000.000</v>
          </cell>
        </row>
        <row r="364">
          <cell r="AA364" t="str">
            <v>52204012001001</v>
          </cell>
          <cell r="AB364" t="str">
            <v>SSS.22.04.012.000.000</v>
          </cell>
        </row>
        <row r="365">
          <cell r="AA365" t="str">
            <v>52204013001001</v>
          </cell>
          <cell r="AB365" t="str">
            <v>SSS.22.04.013.000.000</v>
          </cell>
        </row>
        <row r="366">
          <cell r="AA366" t="str">
            <v>52204999001002</v>
          </cell>
          <cell r="AB366" t="str">
            <v>SSS.22.04.999.000.000</v>
          </cell>
        </row>
        <row r="367">
          <cell r="AA367" t="str">
            <v>52205001001001</v>
          </cell>
          <cell r="AB367" t="str">
            <v>SSS.22.05.001.000.000</v>
          </cell>
        </row>
        <row r="368">
          <cell r="AA368" t="str">
            <v>52205002001001</v>
          </cell>
          <cell r="AB368" t="str">
            <v>SSS.22.05.002.000.000</v>
          </cell>
        </row>
        <row r="369">
          <cell r="AA369" t="str">
            <v>52205003001001</v>
          </cell>
          <cell r="AB369" t="str">
            <v>SSS.22.05.003.000.000</v>
          </cell>
        </row>
        <row r="370">
          <cell r="AA370" t="str">
            <v>52205005001001</v>
          </cell>
          <cell r="AB370" t="str">
            <v>SSS.22.05.005.000.000</v>
          </cell>
        </row>
        <row r="371">
          <cell r="AA371" t="str">
            <v>52205006001001</v>
          </cell>
          <cell r="AB371" t="str">
            <v>SSS.22.05.006.000.000</v>
          </cell>
        </row>
        <row r="372">
          <cell r="AA372" t="str">
            <v>52205007001001</v>
          </cell>
          <cell r="AB372" t="str">
            <v>SSS.22.05.007.000.000</v>
          </cell>
        </row>
        <row r="373">
          <cell r="AA373" t="str">
            <v>52205008001001</v>
          </cell>
          <cell r="AB373" t="str">
            <v>SSS.22.05.007.000.000</v>
          </cell>
        </row>
        <row r="374">
          <cell r="AA374" t="str">
            <v>52205999001001</v>
          </cell>
          <cell r="AB374" t="str">
            <v>SSS.22.05.007.000.000</v>
          </cell>
        </row>
        <row r="375">
          <cell r="AA375" t="str">
            <v>52206001001001</v>
          </cell>
          <cell r="AB375" t="str">
            <v>SSS.22.06.001.000.000</v>
          </cell>
        </row>
        <row r="376">
          <cell r="AA376" t="str">
            <v>52206002001001</v>
          </cell>
          <cell r="AB376" t="str">
            <v>SSS.22.06.002.000.000</v>
          </cell>
        </row>
        <row r="377">
          <cell r="AA377" t="str">
            <v>52206006001001</v>
          </cell>
          <cell r="AB377" t="str">
            <v>SSS.22.06.006.000.000</v>
          </cell>
        </row>
        <row r="378">
          <cell r="AA378" t="str">
            <v>52206999001001</v>
          </cell>
          <cell r="AB378" t="str">
            <v>SSS.22.06.999.000.000</v>
          </cell>
        </row>
        <row r="379">
          <cell r="AA379" t="str">
            <v>52207001001001</v>
          </cell>
          <cell r="AB379" t="str">
            <v>SSS.22.07.001.000.000</v>
          </cell>
        </row>
        <row r="380">
          <cell r="AA380" t="str">
            <v>52208001001001</v>
          </cell>
          <cell r="AB380" t="str">
            <v>SSS.22.08.001.000.000</v>
          </cell>
        </row>
        <row r="381">
          <cell r="AA381" t="str">
            <v>52208007001001</v>
          </cell>
          <cell r="AB381" t="str">
            <v>SSS.22.09.003.000.000</v>
          </cell>
        </row>
        <row r="382">
          <cell r="AA382" t="str">
            <v>52208008001001</v>
          </cell>
          <cell r="AB382" t="str">
            <v>SSS.22.08.008.000.000</v>
          </cell>
        </row>
        <row r="383">
          <cell r="AA383" t="str">
            <v>52208999001001</v>
          </cell>
          <cell r="AB383" t="str">
            <v>SSS.22.08.999.000.000</v>
          </cell>
        </row>
        <row r="384">
          <cell r="AA384" t="str">
            <v>52209002001001</v>
          </cell>
          <cell r="AB384" t="str">
            <v>SSS.22.09.002.000.000</v>
          </cell>
        </row>
        <row r="385">
          <cell r="AA385" t="str">
            <v>52209003001001</v>
          </cell>
          <cell r="AB385" t="str">
            <v>SSS.22.09.003.000.000</v>
          </cell>
        </row>
        <row r="386">
          <cell r="AA386" t="str">
            <v>52209006001001</v>
          </cell>
          <cell r="AB386" t="str">
            <v>SSS.22.09.006.000.000</v>
          </cell>
        </row>
        <row r="387">
          <cell r="AA387" t="str">
            <v>52209999001001</v>
          </cell>
          <cell r="AB387" t="str">
            <v>SSS.22.09.999.000.000</v>
          </cell>
        </row>
        <row r="388">
          <cell r="AA388" t="str">
            <v>52210004001001</v>
          </cell>
          <cell r="AB388" t="str">
            <v>SSS.22.10.004.000.000</v>
          </cell>
        </row>
        <row r="389">
          <cell r="AA389" t="str">
            <v>52210999002001</v>
          </cell>
          <cell r="AB389" t="str">
            <v>SSS.22.10.999.000.000</v>
          </cell>
        </row>
        <row r="390">
          <cell r="AA390" t="str">
            <v>52211003001001</v>
          </cell>
          <cell r="AB390" t="str">
            <v>SSS.22.11.003.000.000</v>
          </cell>
        </row>
        <row r="391">
          <cell r="AA391" t="str">
            <v>52211999001001</v>
          </cell>
          <cell r="AB391" t="str">
            <v>SSS.22.11.999.000.000</v>
          </cell>
        </row>
        <row r="392">
          <cell r="AA392" t="str">
            <v>52212002001001</v>
          </cell>
          <cell r="AB392" t="str">
            <v>SSS.22.12.002.000.000</v>
          </cell>
        </row>
        <row r="393">
          <cell r="AA393" t="str">
            <v>52212999001001</v>
          </cell>
          <cell r="AB393" t="str">
            <v>SSS.22.12.999.000.000</v>
          </cell>
        </row>
        <row r="394">
          <cell r="AA394" t="str">
            <v>52212999001003</v>
          </cell>
          <cell r="AB394" t="str">
            <v>SSS.22.04.999.000.000</v>
          </cell>
        </row>
        <row r="395">
          <cell r="AA395" t="str">
            <v>52212999001005</v>
          </cell>
          <cell r="AB395" t="str">
            <v>SSS.22.11.999.000.000</v>
          </cell>
        </row>
        <row r="396">
          <cell r="AA396" t="str">
            <v>52212999004002</v>
          </cell>
          <cell r="AB396" t="str">
            <v>SSS.22.12.999.000.000</v>
          </cell>
        </row>
        <row r="397">
          <cell r="AA397" t="str">
            <v>52212999004006</v>
          </cell>
          <cell r="AB397" t="str">
            <v>SSS.21.01.002.001.000</v>
          </cell>
        </row>
        <row r="398">
          <cell r="AA398" t="str">
            <v>52301004001001</v>
          </cell>
          <cell r="AB398" t="str">
            <v>SSS.23.01.004.000.000</v>
          </cell>
        </row>
        <row r="399">
          <cell r="AA399" t="str">
            <v>52303004001003</v>
          </cell>
          <cell r="AB399" t="str">
            <v>SSS.23.01.004.000.000</v>
          </cell>
        </row>
        <row r="400">
          <cell r="AA400" t="str">
            <v>52601001001001</v>
          </cell>
          <cell r="AB400" t="str">
            <v>SSS.26.01.000.000.000</v>
          </cell>
        </row>
        <row r="401">
          <cell r="AA401" t="str">
            <v>52602001001001</v>
          </cell>
          <cell r="AB401" t="str">
            <v>SSS.23.01.004.000.000</v>
          </cell>
        </row>
        <row r="402">
          <cell r="AA402" t="str">
            <v>52903001001001</v>
          </cell>
          <cell r="AB402" t="str">
            <v>SSS.29.05.002.000.000</v>
          </cell>
        </row>
        <row r="403">
          <cell r="AA403" t="str">
            <v>52904001001001</v>
          </cell>
          <cell r="AB403" t="str">
            <v>SSS.29.04.000.000.000</v>
          </cell>
        </row>
        <row r="404">
          <cell r="AA404" t="str">
            <v>52905001001001</v>
          </cell>
          <cell r="AB404" t="str">
            <v>SSS.29.05.001.000.000</v>
          </cell>
        </row>
        <row r="405">
          <cell r="AA405" t="str">
            <v>52905999001001</v>
          </cell>
          <cell r="AB405" t="str">
            <v>SSS.29.05.999.000.000</v>
          </cell>
        </row>
        <row r="406">
          <cell r="AA406" t="str">
            <v>52905999001002</v>
          </cell>
          <cell r="AB406" t="str">
            <v>SSS.29.05.999.000.000</v>
          </cell>
        </row>
        <row r="407">
          <cell r="AA407" t="str">
            <v>52905999001003</v>
          </cell>
          <cell r="AB407" t="str">
            <v>SSS.29.05.999.000.000</v>
          </cell>
        </row>
        <row r="408">
          <cell r="AA408" t="str">
            <v>52905999001004</v>
          </cell>
          <cell r="AB408" t="str">
            <v>SSS.29.05.999.000.000</v>
          </cell>
        </row>
        <row r="409">
          <cell r="AA409" t="str">
            <v>52905999001006</v>
          </cell>
          <cell r="AB409" t="str">
            <v>SSS.34.07.000.000.000</v>
          </cell>
        </row>
        <row r="410">
          <cell r="AA410" t="str">
            <v>53407001001001</v>
          </cell>
          <cell r="AB410" t="str">
            <v>SSS.34.07.000.000.000</v>
          </cell>
        </row>
        <row r="411">
          <cell r="AA411" t="str">
            <v>53407001001002</v>
          </cell>
          <cell r="AB411" t="str">
            <v>SSS.34.07.000.000.000</v>
          </cell>
        </row>
        <row r="412">
          <cell r="AA412" t="str">
            <v>53407001001003</v>
          </cell>
          <cell r="AB412" t="str">
            <v>SSS.34.07.000.000.000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6"/>
  <sheetViews>
    <sheetView tabSelected="1" workbookViewId="0">
      <selection activeCell="C2" sqref="C2"/>
    </sheetView>
  </sheetViews>
  <sheetFormatPr baseColWidth="10" defaultColWidth="9.140625" defaultRowHeight="15" outlineLevelRow="2" x14ac:dyDescent="0.25"/>
  <cols>
    <col min="1" max="1" width="17" style="4" bestFit="1" customWidth="1"/>
    <col min="2" max="2" width="2.42578125" style="4" customWidth="1"/>
    <col min="3" max="3" width="79.7109375" style="4" customWidth="1"/>
    <col min="4" max="6" width="14.5703125" style="4" customWidth="1"/>
    <col min="7" max="7" width="11.5703125" style="4" customWidth="1"/>
    <col min="8" max="8" width="2.85546875" style="4" customWidth="1"/>
    <col min="9" max="9" width="1" style="4" customWidth="1"/>
    <col min="10" max="10" width="9.140625" style="4" customWidth="1"/>
    <col min="11" max="11" width="12.7109375" style="4" bestFit="1" customWidth="1"/>
    <col min="12" max="12" width="9.140625" style="4" customWidth="1"/>
    <col min="13" max="13" width="10.85546875" style="4" bestFit="1" customWidth="1"/>
    <col min="14" max="256" width="9.140625" style="4"/>
    <col min="257" max="257" width="17" style="4" bestFit="1" customWidth="1"/>
    <col min="258" max="258" width="2.42578125" style="4" customWidth="1"/>
    <col min="259" max="259" width="79.7109375" style="4" customWidth="1"/>
    <col min="260" max="262" width="14.5703125" style="4" customWidth="1"/>
    <col min="263" max="263" width="11.5703125" style="4" customWidth="1"/>
    <col min="264" max="264" width="2.85546875" style="4" customWidth="1"/>
    <col min="265" max="265" width="1" style="4" customWidth="1"/>
    <col min="266" max="266" width="9.140625" style="4" customWidth="1"/>
    <col min="267" max="267" width="12.7109375" style="4" bestFit="1" customWidth="1"/>
    <col min="268" max="268" width="9.140625" style="4" customWidth="1"/>
    <col min="269" max="269" width="10.85546875" style="4" bestFit="1" customWidth="1"/>
    <col min="270" max="512" width="9.140625" style="4"/>
    <col min="513" max="513" width="17" style="4" bestFit="1" customWidth="1"/>
    <col min="514" max="514" width="2.42578125" style="4" customWidth="1"/>
    <col min="515" max="515" width="79.7109375" style="4" customWidth="1"/>
    <col min="516" max="518" width="14.5703125" style="4" customWidth="1"/>
    <col min="519" max="519" width="11.5703125" style="4" customWidth="1"/>
    <col min="520" max="520" width="2.85546875" style="4" customWidth="1"/>
    <col min="521" max="521" width="1" style="4" customWidth="1"/>
    <col min="522" max="522" width="9.140625" style="4" customWidth="1"/>
    <col min="523" max="523" width="12.7109375" style="4" bestFit="1" customWidth="1"/>
    <col min="524" max="524" width="9.140625" style="4" customWidth="1"/>
    <col min="525" max="525" width="10.85546875" style="4" bestFit="1" customWidth="1"/>
    <col min="526" max="768" width="9.140625" style="4"/>
    <col min="769" max="769" width="17" style="4" bestFit="1" customWidth="1"/>
    <col min="770" max="770" width="2.42578125" style="4" customWidth="1"/>
    <col min="771" max="771" width="79.7109375" style="4" customWidth="1"/>
    <col min="772" max="774" width="14.5703125" style="4" customWidth="1"/>
    <col min="775" max="775" width="11.5703125" style="4" customWidth="1"/>
    <col min="776" max="776" width="2.85546875" style="4" customWidth="1"/>
    <col min="777" max="777" width="1" style="4" customWidth="1"/>
    <col min="778" max="778" width="9.140625" style="4" customWidth="1"/>
    <col min="779" max="779" width="12.7109375" style="4" bestFit="1" customWidth="1"/>
    <col min="780" max="780" width="9.140625" style="4" customWidth="1"/>
    <col min="781" max="781" width="10.85546875" style="4" bestFit="1" customWidth="1"/>
    <col min="782" max="1024" width="9.140625" style="4"/>
    <col min="1025" max="1025" width="17" style="4" bestFit="1" customWidth="1"/>
    <col min="1026" max="1026" width="2.42578125" style="4" customWidth="1"/>
    <col min="1027" max="1027" width="79.7109375" style="4" customWidth="1"/>
    <col min="1028" max="1030" width="14.5703125" style="4" customWidth="1"/>
    <col min="1031" max="1031" width="11.5703125" style="4" customWidth="1"/>
    <col min="1032" max="1032" width="2.85546875" style="4" customWidth="1"/>
    <col min="1033" max="1033" width="1" style="4" customWidth="1"/>
    <col min="1034" max="1034" width="9.140625" style="4" customWidth="1"/>
    <col min="1035" max="1035" width="12.7109375" style="4" bestFit="1" customWidth="1"/>
    <col min="1036" max="1036" width="9.140625" style="4" customWidth="1"/>
    <col min="1037" max="1037" width="10.85546875" style="4" bestFit="1" customWidth="1"/>
    <col min="1038" max="1280" width="9.140625" style="4"/>
    <col min="1281" max="1281" width="17" style="4" bestFit="1" customWidth="1"/>
    <col min="1282" max="1282" width="2.42578125" style="4" customWidth="1"/>
    <col min="1283" max="1283" width="79.7109375" style="4" customWidth="1"/>
    <col min="1284" max="1286" width="14.5703125" style="4" customWidth="1"/>
    <col min="1287" max="1287" width="11.5703125" style="4" customWidth="1"/>
    <col min="1288" max="1288" width="2.85546875" style="4" customWidth="1"/>
    <col min="1289" max="1289" width="1" style="4" customWidth="1"/>
    <col min="1290" max="1290" width="9.140625" style="4" customWidth="1"/>
    <col min="1291" max="1291" width="12.7109375" style="4" bestFit="1" customWidth="1"/>
    <col min="1292" max="1292" width="9.140625" style="4" customWidth="1"/>
    <col min="1293" max="1293" width="10.85546875" style="4" bestFit="1" customWidth="1"/>
    <col min="1294" max="1536" width="9.140625" style="4"/>
    <col min="1537" max="1537" width="17" style="4" bestFit="1" customWidth="1"/>
    <col min="1538" max="1538" width="2.42578125" style="4" customWidth="1"/>
    <col min="1539" max="1539" width="79.7109375" style="4" customWidth="1"/>
    <col min="1540" max="1542" width="14.5703125" style="4" customWidth="1"/>
    <col min="1543" max="1543" width="11.5703125" style="4" customWidth="1"/>
    <col min="1544" max="1544" width="2.85546875" style="4" customWidth="1"/>
    <col min="1545" max="1545" width="1" style="4" customWidth="1"/>
    <col min="1546" max="1546" width="9.140625" style="4" customWidth="1"/>
    <col min="1547" max="1547" width="12.7109375" style="4" bestFit="1" customWidth="1"/>
    <col min="1548" max="1548" width="9.140625" style="4" customWidth="1"/>
    <col min="1549" max="1549" width="10.85546875" style="4" bestFit="1" customWidth="1"/>
    <col min="1550" max="1792" width="9.140625" style="4"/>
    <col min="1793" max="1793" width="17" style="4" bestFit="1" customWidth="1"/>
    <col min="1794" max="1794" width="2.42578125" style="4" customWidth="1"/>
    <col min="1795" max="1795" width="79.7109375" style="4" customWidth="1"/>
    <col min="1796" max="1798" width="14.5703125" style="4" customWidth="1"/>
    <col min="1799" max="1799" width="11.5703125" style="4" customWidth="1"/>
    <col min="1800" max="1800" width="2.85546875" style="4" customWidth="1"/>
    <col min="1801" max="1801" width="1" style="4" customWidth="1"/>
    <col min="1802" max="1802" width="9.140625" style="4" customWidth="1"/>
    <col min="1803" max="1803" width="12.7109375" style="4" bestFit="1" customWidth="1"/>
    <col min="1804" max="1804" width="9.140625" style="4" customWidth="1"/>
    <col min="1805" max="1805" width="10.85546875" style="4" bestFit="1" customWidth="1"/>
    <col min="1806" max="2048" width="9.140625" style="4"/>
    <col min="2049" max="2049" width="17" style="4" bestFit="1" customWidth="1"/>
    <col min="2050" max="2050" width="2.42578125" style="4" customWidth="1"/>
    <col min="2051" max="2051" width="79.7109375" style="4" customWidth="1"/>
    <col min="2052" max="2054" width="14.5703125" style="4" customWidth="1"/>
    <col min="2055" max="2055" width="11.5703125" style="4" customWidth="1"/>
    <col min="2056" max="2056" width="2.85546875" style="4" customWidth="1"/>
    <col min="2057" max="2057" width="1" style="4" customWidth="1"/>
    <col min="2058" max="2058" width="9.140625" style="4" customWidth="1"/>
    <col min="2059" max="2059" width="12.7109375" style="4" bestFit="1" customWidth="1"/>
    <col min="2060" max="2060" width="9.140625" style="4" customWidth="1"/>
    <col min="2061" max="2061" width="10.85546875" style="4" bestFit="1" customWidth="1"/>
    <col min="2062" max="2304" width="9.140625" style="4"/>
    <col min="2305" max="2305" width="17" style="4" bestFit="1" customWidth="1"/>
    <col min="2306" max="2306" width="2.42578125" style="4" customWidth="1"/>
    <col min="2307" max="2307" width="79.7109375" style="4" customWidth="1"/>
    <col min="2308" max="2310" width="14.5703125" style="4" customWidth="1"/>
    <col min="2311" max="2311" width="11.5703125" style="4" customWidth="1"/>
    <col min="2312" max="2312" width="2.85546875" style="4" customWidth="1"/>
    <col min="2313" max="2313" width="1" style="4" customWidth="1"/>
    <col min="2314" max="2314" width="9.140625" style="4" customWidth="1"/>
    <col min="2315" max="2315" width="12.7109375" style="4" bestFit="1" customWidth="1"/>
    <col min="2316" max="2316" width="9.140625" style="4" customWidth="1"/>
    <col min="2317" max="2317" width="10.85546875" style="4" bestFit="1" customWidth="1"/>
    <col min="2318" max="2560" width="9.140625" style="4"/>
    <col min="2561" max="2561" width="17" style="4" bestFit="1" customWidth="1"/>
    <col min="2562" max="2562" width="2.42578125" style="4" customWidth="1"/>
    <col min="2563" max="2563" width="79.7109375" style="4" customWidth="1"/>
    <col min="2564" max="2566" width="14.5703125" style="4" customWidth="1"/>
    <col min="2567" max="2567" width="11.5703125" style="4" customWidth="1"/>
    <col min="2568" max="2568" width="2.85546875" style="4" customWidth="1"/>
    <col min="2569" max="2569" width="1" style="4" customWidth="1"/>
    <col min="2570" max="2570" width="9.140625" style="4" customWidth="1"/>
    <col min="2571" max="2571" width="12.7109375" style="4" bestFit="1" customWidth="1"/>
    <col min="2572" max="2572" width="9.140625" style="4" customWidth="1"/>
    <col min="2573" max="2573" width="10.85546875" style="4" bestFit="1" customWidth="1"/>
    <col min="2574" max="2816" width="9.140625" style="4"/>
    <col min="2817" max="2817" width="17" style="4" bestFit="1" customWidth="1"/>
    <col min="2818" max="2818" width="2.42578125" style="4" customWidth="1"/>
    <col min="2819" max="2819" width="79.7109375" style="4" customWidth="1"/>
    <col min="2820" max="2822" width="14.5703125" style="4" customWidth="1"/>
    <col min="2823" max="2823" width="11.5703125" style="4" customWidth="1"/>
    <col min="2824" max="2824" width="2.85546875" style="4" customWidth="1"/>
    <col min="2825" max="2825" width="1" style="4" customWidth="1"/>
    <col min="2826" max="2826" width="9.140625" style="4" customWidth="1"/>
    <col min="2827" max="2827" width="12.7109375" style="4" bestFit="1" customWidth="1"/>
    <col min="2828" max="2828" width="9.140625" style="4" customWidth="1"/>
    <col min="2829" max="2829" width="10.85546875" style="4" bestFit="1" customWidth="1"/>
    <col min="2830" max="3072" width="9.140625" style="4"/>
    <col min="3073" max="3073" width="17" style="4" bestFit="1" customWidth="1"/>
    <col min="3074" max="3074" width="2.42578125" style="4" customWidth="1"/>
    <col min="3075" max="3075" width="79.7109375" style="4" customWidth="1"/>
    <col min="3076" max="3078" width="14.5703125" style="4" customWidth="1"/>
    <col min="3079" max="3079" width="11.5703125" style="4" customWidth="1"/>
    <col min="3080" max="3080" width="2.85546875" style="4" customWidth="1"/>
    <col min="3081" max="3081" width="1" style="4" customWidth="1"/>
    <col min="3082" max="3082" width="9.140625" style="4" customWidth="1"/>
    <col min="3083" max="3083" width="12.7109375" style="4" bestFit="1" customWidth="1"/>
    <col min="3084" max="3084" width="9.140625" style="4" customWidth="1"/>
    <col min="3085" max="3085" width="10.85546875" style="4" bestFit="1" customWidth="1"/>
    <col min="3086" max="3328" width="9.140625" style="4"/>
    <col min="3329" max="3329" width="17" style="4" bestFit="1" customWidth="1"/>
    <col min="3330" max="3330" width="2.42578125" style="4" customWidth="1"/>
    <col min="3331" max="3331" width="79.7109375" style="4" customWidth="1"/>
    <col min="3332" max="3334" width="14.5703125" style="4" customWidth="1"/>
    <col min="3335" max="3335" width="11.5703125" style="4" customWidth="1"/>
    <col min="3336" max="3336" width="2.85546875" style="4" customWidth="1"/>
    <col min="3337" max="3337" width="1" style="4" customWidth="1"/>
    <col min="3338" max="3338" width="9.140625" style="4" customWidth="1"/>
    <col min="3339" max="3339" width="12.7109375" style="4" bestFit="1" customWidth="1"/>
    <col min="3340" max="3340" width="9.140625" style="4" customWidth="1"/>
    <col min="3341" max="3341" width="10.85546875" style="4" bestFit="1" customWidth="1"/>
    <col min="3342" max="3584" width="9.140625" style="4"/>
    <col min="3585" max="3585" width="17" style="4" bestFit="1" customWidth="1"/>
    <col min="3586" max="3586" width="2.42578125" style="4" customWidth="1"/>
    <col min="3587" max="3587" width="79.7109375" style="4" customWidth="1"/>
    <col min="3588" max="3590" width="14.5703125" style="4" customWidth="1"/>
    <col min="3591" max="3591" width="11.5703125" style="4" customWidth="1"/>
    <col min="3592" max="3592" width="2.85546875" style="4" customWidth="1"/>
    <col min="3593" max="3593" width="1" style="4" customWidth="1"/>
    <col min="3594" max="3594" width="9.140625" style="4" customWidth="1"/>
    <col min="3595" max="3595" width="12.7109375" style="4" bestFit="1" customWidth="1"/>
    <col min="3596" max="3596" width="9.140625" style="4" customWidth="1"/>
    <col min="3597" max="3597" width="10.85546875" style="4" bestFit="1" customWidth="1"/>
    <col min="3598" max="3840" width="9.140625" style="4"/>
    <col min="3841" max="3841" width="17" style="4" bestFit="1" customWidth="1"/>
    <col min="3842" max="3842" width="2.42578125" style="4" customWidth="1"/>
    <col min="3843" max="3843" width="79.7109375" style="4" customWidth="1"/>
    <col min="3844" max="3846" width="14.5703125" style="4" customWidth="1"/>
    <col min="3847" max="3847" width="11.5703125" style="4" customWidth="1"/>
    <col min="3848" max="3848" width="2.85546875" style="4" customWidth="1"/>
    <col min="3849" max="3849" width="1" style="4" customWidth="1"/>
    <col min="3850" max="3850" width="9.140625" style="4" customWidth="1"/>
    <col min="3851" max="3851" width="12.7109375" style="4" bestFit="1" customWidth="1"/>
    <col min="3852" max="3852" width="9.140625" style="4" customWidth="1"/>
    <col min="3853" max="3853" width="10.85546875" style="4" bestFit="1" customWidth="1"/>
    <col min="3854" max="4096" width="9.140625" style="4"/>
    <col min="4097" max="4097" width="17" style="4" bestFit="1" customWidth="1"/>
    <col min="4098" max="4098" width="2.42578125" style="4" customWidth="1"/>
    <col min="4099" max="4099" width="79.7109375" style="4" customWidth="1"/>
    <col min="4100" max="4102" width="14.5703125" style="4" customWidth="1"/>
    <col min="4103" max="4103" width="11.5703125" style="4" customWidth="1"/>
    <col min="4104" max="4104" width="2.85546875" style="4" customWidth="1"/>
    <col min="4105" max="4105" width="1" style="4" customWidth="1"/>
    <col min="4106" max="4106" width="9.140625" style="4" customWidth="1"/>
    <col min="4107" max="4107" width="12.7109375" style="4" bestFit="1" customWidth="1"/>
    <col min="4108" max="4108" width="9.140625" style="4" customWidth="1"/>
    <col min="4109" max="4109" width="10.85546875" style="4" bestFit="1" customWidth="1"/>
    <col min="4110" max="4352" width="9.140625" style="4"/>
    <col min="4353" max="4353" width="17" style="4" bestFit="1" customWidth="1"/>
    <col min="4354" max="4354" width="2.42578125" style="4" customWidth="1"/>
    <col min="4355" max="4355" width="79.7109375" style="4" customWidth="1"/>
    <col min="4356" max="4358" width="14.5703125" style="4" customWidth="1"/>
    <col min="4359" max="4359" width="11.5703125" style="4" customWidth="1"/>
    <col min="4360" max="4360" width="2.85546875" style="4" customWidth="1"/>
    <col min="4361" max="4361" width="1" style="4" customWidth="1"/>
    <col min="4362" max="4362" width="9.140625" style="4" customWidth="1"/>
    <col min="4363" max="4363" width="12.7109375" style="4" bestFit="1" customWidth="1"/>
    <col min="4364" max="4364" width="9.140625" style="4" customWidth="1"/>
    <col min="4365" max="4365" width="10.85546875" style="4" bestFit="1" customWidth="1"/>
    <col min="4366" max="4608" width="9.140625" style="4"/>
    <col min="4609" max="4609" width="17" style="4" bestFit="1" customWidth="1"/>
    <col min="4610" max="4610" width="2.42578125" style="4" customWidth="1"/>
    <col min="4611" max="4611" width="79.7109375" style="4" customWidth="1"/>
    <col min="4612" max="4614" width="14.5703125" style="4" customWidth="1"/>
    <col min="4615" max="4615" width="11.5703125" style="4" customWidth="1"/>
    <col min="4616" max="4616" width="2.85546875" style="4" customWidth="1"/>
    <col min="4617" max="4617" width="1" style="4" customWidth="1"/>
    <col min="4618" max="4618" width="9.140625" style="4" customWidth="1"/>
    <col min="4619" max="4619" width="12.7109375" style="4" bestFit="1" customWidth="1"/>
    <col min="4620" max="4620" width="9.140625" style="4" customWidth="1"/>
    <col min="4621" max="4621" width="10.85546875" style="4" bestFit="1" customWidth="1"/>
    <col min="4622" max="4864" width="9.140625" style="4"/>
    <col min="4865" max="4865" width="17" style="4" bestFit="1" customWidth="1"/>
    <col min="4866" max="4866" width="2.42578125" style="4" customWidth="1"/>
    <col min="4867" max="4867" width="79.7109375" style="4" customWidth="1"/>
    <col min="4868" max="4870" width="14.5703125" style="4" customWidth="1"/>
    <col min="4871" max="4871" width="11.5703125" style="4" customWidth="1"/>
    <col min="4872" max="4872" width="2.85546875" style="4" customWidth="1"/>
    <col min="4873" max="4873" width="1" style="4" customWidth="1"/>
    <col min="4874" max="4874" width="9.140625" style="4" customWidth="1"/>
    <col min="4875" max="4875" width="12.7109375" style="4" bestFit="1" customWidth="1"/>
    <col min="4876" max="4876" width="9.140625" style="4" customWidth="1"/>
    <col min="4877" max="4877" width="10.85546875" style="4" bestFit="1" customWidth="1"/>
    <col min="4878" max="5120" width="9.140625" style="4"/>
    <col min="5121" max="5121" width="17" style="4" bestFit="1" customWidth="1"/>
    <col min="5122" max="5122" width="2.42578125" style="4" customWidth="1"/>
    <col min="5123" max="5123" width="79.7109375" style="4" customWidth="1"/>
    <col min="5124" max="5126" width="14.5703125" style="4" customWidth="1"/>
    <col min="5127" max="5127" width="11.5703125" style="4" customWidth="1"/>
    <col min="5128" max="5128" width="2.85546875" style="4" customWidth="1"/>
    <col min="5129" max="5129" width="1" style="4" customWidth="1"/>
    <col min="5130" max="5130" width="9.140625" style="4" customWidth="1"/>
    <col min="5131" max="5131" width="12.7109375" style="4" bestFit="1" customWidth="1"/>
    <col min="5132" max="5132" width="9.140625" style="4" customWidth="1"/>
    <col min="5133" max="5133" width="10.85546875" style="4" bestFit="1" customWidth="1"/>
    <col min="5134" max="5376" width="9.140625" style="4"/>
    <col min="5377" max="5377" width="17" style="4" bestFit="1" customWidth="1"/>
    <col min="5378" max="5378" width="2.42578125" style="4" customWidth="1"/>
    <col min="5379" max="5379" width="79.7109375" style="4" customWidth="1"/>
    <col min="5380" max="5382" width="14.5703125" style="4" customWidth="1"/>
    <col min="5383" max="5383" width="11.5703125" style="4" customWidth="1"/>
    <col min="5384" max="5384" width="2.85546875" style="4" customWidth="1"/>
    <col min="5385" max="5385" width="1" style="4" customWidth="1"/>
    <col min="5386" max="5386" width="9.140625" style="4" customWidth="1"/>
    <col min="5387" max="5387" width="12.7109375" style="4" bestFit="1" customWidth="1"/>
    <col min="5388" max="5388" width="9.140625" style="4" customWidth="1"/>
    <col min="5389" max="5389" width="10.85546875" style="4" bestFit="1" customWidth="1"/>
    <col min="5390" max="5632" width="9.140625" style="4"/>
    <col min="5633" max="5633" width="17" style="4" bestFit="1" customWidth="1"/>
    <col min="5634" max="5634" width="2.42578125" style="4" customWidth="1"/>
    <col min="5635" max="5635" width="79.7109375" style="4" customWidth="1"/>
    <col min="5636" max="5638" width="14.5703125" style="4" customWidth="1"/>
    <col min="5639" max="5639" width="11.5703125" style="4" customWidth="1"/>
    <col min="5640" max="5640" width="2.85546875" style="4" customWidth="1"/>
    <col min="5641" max="5641" width="1" style="4" customWidth="1"/>
    <col min="5642" max="5642" width="9.140625" style="4" customWidth="1"/>
    <col min="5643" max="5643" width="12.7109375" style="4" bestFit="1" customWidth="1"/>
    <col min="5644" max="5644" width="9.140625" style="4" customWidth="1"/>
    <col min="5645" max="5645" width="10.85546875" style="4" bestFit="1" customWidth="1"/>
    <col min="5646" max="5888" width="9.140625" style="4"/>
    <col min="5889" max="5889" width="17" style="4" bestFit="1" customWidth="1"/>
    <col min="5890" max="5890" width="2.42578125" style="4" customWidth="1"/>
    <col min="5891" max="5891" width="79.7109375" style="4" customWidth="1"/>
    <col min="5892" max="5894" width="14.5703125" style="4" customWidth="1"/>
    <col min="5895" max="5895" width="11.5703125" style="4" customWidth="1"/>
    <col min="5896" max="5896" width="2.85546875" style="4" customWidth="1"/>
    <col min="5897" max="5897" width="1" style="4" customWidth="1"/>
    <col min="5898" max="5898" width="9.140625" style="4" customWidth="1"/>
    <col min="5899" max="5899" width="12.7109375" style="4" bestFit="1" customWidth="1"/>
    <col min="5900" max="5900" width="9.140625" style="4" customWidth="1"/>
    <col min="5901" max="5901" width="10.85546875" style="4" bestFit="1" customWidth="1"/>
    <col min="5902" max="6144" width="9.140625" style="4"/>
    <col min="6145" max="6145" width="17" style="4" bestFit="1" customWidth="1"/>
    <col min="6146" max="6146" width="2.42578125" style="4" customWidth="1"/>
    <col min="6147" max="6147" width="79.7109375" style="4" customWidth="1"/>
    <col min="6148" max="6150" width="14.5703125" style="4" customWidth="1"/>
    <col min="6151" max="6151" width="11.5703125" style="4" customWidth="1"/>
    <col min="6152" max="6152" width="2.85546875" style="4" customWidth="1"/>
    <col min="6153" max="6153" width="1" style="4" customWidth="1"/>
    <col min="6154" max="6154" width="9.140625" style="4" customWidth="1"/>
    <col min="6155" max="6155" width="12.7109375" style="4" bestFit="1" customWidth="1"/>
    <col min="6156" max="6156" width="9.140625" style="4" customWidth="1"/>
    <col min="6157" max="6157" width="10.85546875" style="4" bestFit="1" customWidth="1"/>
    <col min="6158" max="6400" width="9.140625" style="4"/>
    <col min="6401" max="6401" width="17" style="4" bestFit="1" customWidth="1"/>
    <col min="6402" max="6402" width="2.42578125" style="4" customWidth="1"/>
    <col min="6403" max="6403" width="79.7109375" style="4" customWidth="1"/>
    <col min="6404" max="6406" width="14.5703125" style="4" customWidth="1"/>
    <col min="6407" max="6407" width="11.5703125" style="4" customWidth="1"/>
    <col min="6408" max="6408" width="2.85546875" style="4" customWidth="1"/>
    <col min="6409" max="6409" width="1" style="4" customWidth="1"/>
    <col min="6410" max="6410" width="9.140625" style="4" customWidth="1"/>
    <col min="6411" max="6411" width="12.7109375" style="4" bestFit="1" customWidth="1"/>
    <col min="6412" max="6412" width="9.140625" style="4" customWidth="1"/>
    <col min="6413" max="6413" width="10.85546875" style="4" bestFit="1" customWidth="1"/>
    <col min="6414" max="6656" width="9.140625" style="4"/>
    <col min="6657" max="6657" width="17" style="4" bestFit="1" customWidth="1"/>
    <col min="6658" max="6658" width="2.42578125" style="4" customWidth="1"/>
    <col min="6659" max="6659" width="79.7109375" style="4" customWidth="1"/>
    <col min="6660" max="6662" width="14.5703125" style="4" customWidth="1"/>
    <col min="6663" max="6663" width="11.5703125" style="4" customWidth="1"/>
    <col min="6664" max="6664" width="2.85546875" style="4" customWidth="1"/>
    <col min="6665" max="6665" width="1" style="4" customWidth="1"/>
    <col min="6666" max="6666" width="9.140625" style="4" customWidth="1"/>
    <col min="6667" max="6667" width="12.7109375" style="4" bestFit="1" customWidth="1"/>
    <col min="6668" max="6668" width="9.140625" style="4" customWidth="1"/>
    <col min="6669" max="6669" width="10.85546875" style="4" bestFit="1" customWidth="1"/>
    <col min="6670" max="6912" width="9.140625" style="4"/>
    <col min="6913" max="6913" width="17" style="4" bestFit="1" customWidth="1"/>
    <col min="6914" max="6914" width="2.42578125" style="4" customWidth="1"/>
    <col min="6915" max="6915" width="79.7109375" style="4" customWidth="1"/>
    <col min="6916" max="6918" width="14.5703125" style="4" customWidth="1"/>
    <col min="6919" max="6919" width="11.5703125" style="4" customWidth="1"/>
    <col min="6920" max="6920" width="2.85546875" style="4" customWidth="1"/>
    <col min="6921" max="6921" width="1" style="4" customWidth="1"/>
    <col min="6922" max="6922" width="9.140625" style="4" customWidth="1"/>
    <col min="6923" max="6923" width="12.7109375" style="4" bestFit="1" customWidth="1"/>
    <col min="6924" max="6924" width="9.140625" style="4" customWidth="1"/>
    <col min="6925" max="6925" width="10.85546875" style="4" bestFit="1" customWidth="1"/>
    <col min="6926" max="7168" width="9.140625" style="4"/>
    <col min="7169" max="7169" width="17" style="4" bestFit="1" customWidth="1"/>
    <col min="7170" max="7170" width="2.42578125" style="4" customWidth="1"/>
    <col min="7171" max="7171" width="79.7109375" style="4" customWidth="1"/>
    <col min="7172" max="7174" width="14.5703125" style="4" customWidth="1"/>
    <col min="7175" max="7175" width="11.5703125" style="4" customWidth="1"/>
    <col min="7176" max="7176" width="2.85546875" style="4" customWidth="1"/>
    <col min="7177" max="7177" width="1" style="4" customWidth="1"/>
    <col min="7178" max="7178" width="9.140625" style="4" customWidth="1"/>
    <col min="7179" max="7179" width="12.7109375" style="4" bestFit="1" customWidth="1"/>
    <col min="7180" max="7180" width="9.140625" style="4" customWidth="1"/>
    <col min="7181" max="7181" width="10.85546875" style="4" bestFit="1" customWidth="1"/>
    <col min="7182" max="7424" width="9.140625" style="4"/>
    <col min="7425" max="7425" width="17" style="4" bestFit="1" customWidth="1"/>
    <col min="7426" max="7426" width="2.42578125" style="4" customWidth="1"/>
    <col min="7427" max="7427" width="79.7109375" style="4" customWidth="1"/>
    <col min="7428" max="7430" width="14.5703125" style="4" customWidth="1"/>
    <col min="7431" max="7431" width="11.5703125" style="4" customWidth="1"/>
    <col min="7432" max="7432" width="2.85546875" style="4" customWidth="1"/>
    <col min="7433" max="7433" width="1" style="4" customWidth="1"/>
    <col min="7434" max="7434" width="9.140625" style="4" customWidth="1"/>
    <col min="7435" max="7435" width="12.7109375" style="4" bestFit="1" customWidth="1"/>
    <col min="7436" max="7436" width="9.140625" style="4" customWidth="1"/>
    <col min="7437" max="7437" width="10.85546875" style="4" bestFit="1" customWidth="1"/>
    <col min="7438" max="7680" width="9.140625" style="4"/>
    <col min="7681" max="7681" width="17" style="4" bestFit="1" customWidth="1"/>
    <col min="7682" max="7682" width="2.42578125" style="4" customWidth="1"/>
    <col min="7683" max="7683" width="79.7109375" style="4" customWidth="1"/>
    <col min="7684" max="7686" width="14.5703125" style="4" customWidth="1"/>
    <col min="7687" max="7687" width="11.5703125" style="4" customWidth="1"/>
    <col min="7688" max="7688" width="2.85546875" style="4" customWidth="1"/>
    <col min="7689" max="7689" width="1" style="4" customWidth="1"/>
    <col min="7690" max="7690" width="9.140625" style="4" customWidth="1"/>
    <col min="7691" max="7691" width="12.7109375" style="4" bestFit="1" customWidth="1"/>
    <col min="7692" max="7692" width="9.140625" style="4" customWidth="1"/>
    <col min="7693" max="7693" width="10.85546875" style="4" bestFit="1" customWidth="1"/>
    <col min="7694" max="7936" width="9.140625" style="4"/>
    <col min="7937" max="7937" width="17" style="4" bestFit="1" customWidth="1"/>
    <col min="7938" max="7938" width="2.42578125" style="4" customWidth="1"/>
    <col min="7939" max="7939" width="79.7109375" style="4" customWidth="1"/>
    <col min="7940" max="7942" width="14.5703125" style="4" customWidth="1"/>
    <col min="7943" max="7943" width="11.5703125" style="4" customWidth="1"/>
    <col min="7944" max="7944" width="2.85546875" style="4" customWidth="1"/>
    <col min="7945" max="7945" width="1" style="4" customWidth="1"/>
    <col min="7946" max="7946" width="9.140625" style="4" customWidth="1"/>
    <col min="7947" max="7947" width="12.7109375" style="4" bestFit="1" customWidth="1"/>
    <col min="7948" max="7948" width="9.140625" style="4" customWidth="1"/>
    <col min="7949" max="7949" width="10.85546875" style="4" bestFit="1" customWidth="1"/>
    <col min="7950" max="8192" width="9.140625" style="4"/>
    <col min="8193" max="8193" width="17" style="4" bestFit="1" customWidth="1"/>
    <col min="8194" max="8194" width="2.42578125" style="4" customWidth="1"/>
    <col min="8195" max="8195" width="79.7109375" style="4" customWidth="1"/>
    <col min="8196" max="8198" width="14.5703125" style="4" customWidth="1"/>
    <col min="8199" max="8199" width="11.5703125" style="4" customWidth="1"/>
    <col min="8200" max="8200" width="2.85546875" style="4" customWidth="1"/>
    <col min="8201" max="8201" width="1" style="4" customWidth="1"/>
    <col min="8202" max="8202" width="9.140625" style="4" customWidth="1"/>
    <col min="8203" max="8203" width="12.7109375" style="4" bestFit="1" customWidth="1"/>
    <col min="8204" max="8204" width="9.140625" style="4" customWidth="1"/>
    <col min="8205" max="8205" width="10.85546875" style="4" bestFit="1" customWidth="1"/>
    <col min="8206" max="8448" width="9.140625" style="4"/>
    <col min="8449" max="8449" width="17" style="4" bestFit="1" customWidth="1"/>
    <col min="8450" max="8450" width="2.42578125" style="4" customWidth="1"/>
    <col min="8451" max="8451" width="79.7109375" style="4" customWidth="1"/>
    <col min="8452" max="8454" width="14.5703125" style="4" customWidth="1"/>
    <col min="8455" max="8455" width="11.5703125" style="4" customWidth="1"/>
    <col min="8456" max="8456" width="2.85546875" style="4" customWidth="1"/>
    <col min="8457" max="8457" width="1" style="4" customWidth="1"/>
    <col min="8458" max="8458" width="9.140625" style="4" customWidth="1"/>
    <col min="8459" max="8459" width="12.7109375" style="4" bestFit="1" customWidth="1"/>
    <col min="8460" max="8460" width="9.140625" style="4" customWidth="1"/>
    <col min="8461" max="8461" width="10.85546875" style="4" bestFit="1" customWidth="1"/>
    <col min="8462" max="8704" width="9.140625" style="4"/>
    <col min="8705" max="8705" width="17" style="4" bestFit="1" customWidth="1"/>
    <col min="8706" max="8706" width="2.42578125" style="4" customWidth="1"/>
    <col min="8707" max="8707" width="79.7109375" style="4" customWidth="1"/>
    <col min="8708" max="8710" width="14.5703125" style="4" customWidth="1"/>
    <col min="8711" max="8711" width="11.5703125" style="4" customWidth="1"/>
    <col min="8712" max="8712" width="2.85546875" style="4" customWidth="1"/>
    <col min="8713" max="8713" width="1" style="4" customWidth="1"/>
    <col min="8714" max="8714" width="9.140625" style="4" customWidth="1"/>
    <col min="8715" max="8715" width="12.7109375" style="4" bestFit="1" customWidth="1"/>
    <col min="8716" max="8716" width="9.140625" style="4" customWidth="1"/>
    <col min="8717" max="8717" width="10.85546875" style="4" bestFit="1" customWidth="1"/>
    <col min="8718" max="8960" width="9.140625" style="4"/>
    <col min="8961" max="8961" width="17" style="4" bestFit="1" customWidth="1"/>
    <col min="8962" max="8962" width="2.42578125" style="4" customWidth="1"/>
    <col min="8963" max="8963" width="79.7109375" style="4" customWidth="1"/>
    <col min="8964" max="8966" width="14.5703125" style="4" customWidth="1"/>
    <col min="8967" max="8967" width="11.5703125" style="4" customWidth="1"/>
    <col min="8968" max="8968" width="2.85546875" style="4" customWidth="1"/>
    <col min="8969" max="8969" width="1" style="4" customWidth="1"/>
    <col min="8970" max="8970" width="9.140625" style="4" customWidth="1"/>
    <col min="8971" max="8971" width="12.7109375" style="4" bestFit="1" customWidth="1"/>
    <col min="8972" max="8972" width="9.140625" style="4" customWidth="1"/>
    <col min="8973" max="8973" width="10.85546875" style="4" bestFit="1" customWidth="1"/>
    <col min="8974" max="9216" width="9.140625" style="4"/>
    <col min="9217" max="9217" width="17" style="4" bestFit="1" customWidth="1"/>
    <col min="9218" max="9218" width="2.42578125" style="4" customWidth="1"/>
    <col min="9219" max="9219" width="79.7109375" style="4" customWidth="1"/>
    <col min="9220" max="9222" width="14.5703125" style="4" customWidth="1"/>
    <col min="9223" max="9223" width="11.5703125" style="4" customWidth="1"/>
    <col min="9224" max="9224" width="2.85546875" style="4" customWidth="1"/>
    <col min="9225" max="9225" width="1" style="4" customWidth="1"/>
    <col min="9226" max="9226" width="9.140625" style="4" customWidth="1"/>
    <col min="9227" max="9227" width="12.7109375" style="4" bestFit="1" customWidth="1"/>
    <col min="9228" max="9228" width="9.140625" style="4" customWidth="1"/>
    <col min="9229" max="9229" width="10.85546875" style="4" bestFit="1" customWidth="1"/>
    <col min="9230" max="9472" width="9.140625" style="4"/>
    <col min="9473" max="9473" width="17" style="4" bestFit="1" customWidth="1"/>
    <col min="9474" max="9474" width="2.42578125" style="4" customWidth="1"/>
    <col min="9475" max="9475" width="79.7109375" style="4" customWidth="1"/>
    <col min="9476" max="9478" width="14.5703125" style="4" customWidth="1"/>
    <col min="9479" max="9479" width="11.5703125" style="4" customWidth="1"/>
    <col min="9480" max="9480" width="2.85546875" style="4" customWidth="1"/>
    <col min="9481" max="9481" width="1" style="4" customWidth="1"/>
    <col min="9482" max="9482" width="9.140625" style="4" customWidth="1"/>
    <col min="9483" max="9483" width="12.7109375" style="4" bestFit="1" customWidth="1"/>
    <col min="9484" max="9484" width="9.140625" style="4" customWidth="1"/>
    <col min="9485" max="9485" width="10.85546875" style="4" bestFit="1" customWidth="1"/>
    <col min="9486" max="9728" width="9.140625" style="4"/>
    <col min="9729" max="9729" width="17" style="4" bestFit="1" customWidth="1"/>
    <col min="9730" max="9730" width="2.42578125" style="4" customWidth="1"/>
    <col min="9731" max="9731" width="79.7109375" style="4" customWidth="1"/>
    <col min="9732" max="9734" width="14.5703125" style="4" customWidth="1"/>
    <col min="9735" max="9735" width="11.5703125" style="4" customWidth="1"/>
    <col min="9736" max="9736" width="2.85546875" style="4" customWidth="1"/>
    <col min="9737" max="9737" width="1" style="4" customWidth="1"/>
    <col min="9738" max="9738" width="9.140625" style="4" customWidth="1"/>
    <col min="9739" max="9739" width="12.7109375" style="4" bestFit="1" customWidth="1"/>
    <col min="9740" max="9740" width="9.140625" style="4" customWidth="1"/>
    <col min="9741" max="9741" width="10.85546875" style="4" bestFit="1" customWidth="1"/>
    <col min="9742" max="9984" width="9.140625" style="4"/>
    <col min="9985" max="9985" width="17" style="4" bestFit="1" customWidth="1"/>
    <col min="9986" max="9986" width="2.42578125" style="4" customWidth="1"/>
    <col min="9987" max="9987" width="79.7109375" style="4" customWidth="1"/>
    <col min="9988" max="9990" width="14.5703125" style="4" customWidth="1"/>
    <col min="9991" max="9991" width="11.5703125" style="4" customWidth="1"/>
    <col min="9992" max="9992" width="2.85546875" style="4" customWidth="1"/>
    <col min="9993" max="9993" width="1" style="4" customWidth="1"/>
    <col min="9994" max="9994" width="9.140625" style="4" customWidth="1"/>
    <col min="9995" max="9995" width="12.7109375" style="4" bestFit="1" customWidth="1"/>
    <col min="9996" max="9996" width="9.140625" style="4" customWidth="1"/>
    <col min="9997" max="9997" width="10.85546875" style="4" bestFit="1" customWidth="1"/>
    <col min="9998" max="10240" width="9.140625" style="4"/>
    <col min="10241" max="10241" width="17" style="4" bestFit="1" customWidth="1"/>
    <col min="10242" max="10242" width="2.42578125" style="4" customWidth="1"/>
    <col min="10243" max="10243" width="79.7109375" style="4" customWidth="1"/>
    <col min="10244" max="10246" width="14.5703125" style="4" customWidth="1"/>
    <col min="10247" max="10247" width="11.5703125" style="4" customWidth="1"/>
    <col min="10248" max="10248" width="2.85546875" style="4" customWidth="1"/>
    <col min="10249" max="10249" width="1" style="4" customWidth="1"/>
    <col min="10250" max="10250" width="9.140625" style="4" customWidth="1"/>
    <col min="10251" max="10251" width="12.7109375" style="4" bestFit="1" customWidth="1"/>
    <col min="10252" max="10252" width="9.140625" style="4" customWidth="1"/>
    <col min="10253" max="10253" width="10.85546875" style="4" bestFit="1" customWidth="1"/>
    <col min="10254" max="10496" width="9.140625" style="4"/>
    <col min="10497" max="10497" width="17" style="4" bestFit="1" customWidth="1"/>
    <col min="10498" max="10498" width="2.42578125" style="4" customWidth="1"/>
    <col min="10499" max="10499" width="79.7109375" style="4" customWidth="1"/>
    <col min="10500" max="10502" width="14.5703125" style="4" customWidth="1"/>
    <col min="10503" max="10503" width="11.5703125" style="4" customWidth="1"/>
    <col min="10504" max="10504" width="2.85546875" style="4" customWidth="1"/>
    <col min="10505" max="10505" width="1" style="4" customWidth="1"/>
    <col min="10506" max="10506" width="9.140625" style="4" customWidth="1"/>
    <col min="10507" max="10507" width="12.7109375" style="4" bestFit="1" customWidth="1"/>
    <col min="10508" max="10508" width="9.140625" style="4" customWidth="1"/>
    <col min="10509" max="10509" width="10.85546875" style="4" bestFit="1" customWidth="1"/>
    <col min="10510" max="10752" width="9.140625" style="4"/>
    <col min="10753" max="10753" width="17" style="4" bestFit="1" customWidth="1"/>
    <col min="10754" max="10754" width="2.42578125" style="4" customWidth="1"/>
    <col min="10755" max="10755" width="79.7109375" style="4" customWidth="1"/>
    <col min="10756" max="10758" width="14.5703125" style="4" customWidth="1"/>
    <col min="10759" max="10759" width="11.5703125" style="4" customWidth="1"/>
    <col min="10760" max="10760" width="2.85546875" style="4" customWidth="1"/>
    <col min="10761" max="10761" width="1" style="4" customWidth="1"/>
    <col min="10762" max="10762" width="9.140625" style="4" customWidth="1"/>
    <col min="10763" max="10763" width="12.7109375" style="4" bestFit="1" customWidth="1"/>
    <col min="10764" max="10764" width="9.140625" style="4" customWidth="1"/>
    <col min="10765" max="10765" width="10.85546875" style="4" bestFit="1" customWidth="1"/>
    <col min="10766" max="11008" width="9.140625" style="4"/>
    <col min="11009" max="11009" width="17" style="4" bestFit="1" customWidth="1"/>
    <col min="11010" max="11010" width="2.42578125" style="4" customWidth="1"/>
    <col min="11011" max="11011" width="79.7109375" style="4" customWidth="1"/>
    <col min="11012" max="11014" width="14.5703125" style="4" customWidth="1"/>
    <col min="11015" max="11015" width="11.5703125" style="4" customWidth="1"/>
    <col min="11016" max="11016" width="2.85546875" style="4" customWidth="1"/>
    <col min="11017" max="11017" width="1" style="4" customWidth="1"/>
    <col min="11018" max="11018" width="9.140625" style="4" customWidth="1"/>
    <col min="11019" max="11019" width="12.7109375" style="4" bestFit="1" customWidth="1"/>
    <col min="11020" max="11020" width="9.140625" style="4" customWidth="1"/>
    <col min="11021" max="11021" width="10.85546875" style="4" bestFit="1" customWidth="1"/>
    <col min="11022" max="11264" width="9.140625" style="4"/>
    <col min="11265" max="11265" width="17" style="4" bestFit="1" customWidth="1"/>
    <col min="11266" max="11266" width="2.42578125" style="4" customWidth="1"/>
    <col min="11267" max="11267" width="79.7109375" style="4" customWidth="1"/>
    <col min="11268" max="11270" width="14.5703125" style="4" customWidth="1"/>
    <col min="11271" max="11271" width="11.5703125" style="4" customWidth="1"/>
    <col min="11272" max="11272" width="2.85546875" style="4" customWidth="1"/>
    <col min="11273" max="11273" width="1" style="4" customWidth="1"/>
    <col min="11274" max="11274" width="9.140625" style="4" customWidth="1"/>
    <col min="11275" max="11275" width="12.7109375" style="4" bestFit="1" customWidth="1"/>
    <col min="11276" max="11276" width="9.140625" style="4" customWidth="1"/>
    <col min="11277" max="11277" width="10.85546875" style="4" bestFit="1" customWidth="1"/>
    <col min="11278" max="11520" width="9.140625" style="4"/>
    <col min="11521" max="11521" width="17" style="4" bestFit="1" customWidth="1"/>
    <col min="11522" max="11522" width="2.42578125" style="4" customWidth="1"/>
    <col min="11523" max="11523" width="79.7109375" style="4" customWidth="1"/>
    <col min="11524" max="11526" width="14.5703125" style="4" customWidth="1"/>
    <col min="11527" max="11527" width="11.5703125" style="4" customWidth="1"/>
    <col min="11528" max="11528" width="2.85546875" style="4" customWidth="1"/>
    <col min="11529" max="11529" width="1" style="4" customWidth="1"/>
    <col min="11530" max="11530" width="9.140625" style="4" customWidth="1"/>
    <col min="11531" max="11531" width="12.7109375" style="4" bestFit="1" customWidth="1"/>
    <col min="11532" max="11532" width="9.140625" style="4" customWidth="1"/>
    <col min="11533" max="11533" width="10.85546875" style="4" bestFit="1" customWidth="1"/>
    <col min="11534" max="11776" width="9.140625" style="4"/>
    <col min="11777" max="11777" width="17" style="4" bestFit="1" customWidth="1"/>
    <col min="11778" max="11778" width="2.42578125" style="4" customWidth="1"/>
    <col min="11779" max="11779" width="79.7109375" style="4" customWidth="1"/>
    <col min="11780" max="11782" width="14.5703125" style="4" customWidth="1"/>
    <col min="11783" max="11783" width="11.5703125" style="4" customWidth="1"/>
    <col min="11784" max="11784" width="2.85546875" style="4" customWidth="1"/>
    <col min="11785" max="11785" width="1" style="4" customWidth="1"/>
    <col min="11786" max="11786" width="9.140625" style="4" customWidth="1"/>
    <col min="11787" max="11787" width="12.7109375" style="4" bestFit="1" customWidth="1"/>
    <col min="11788" max="11788" width="9.140625" style="4" customWidth="1"/>
    <col min="11789" max="11789" width="10.85546875" style="4" bestFit="1" customWidth="1"/>
    <col min="11790" max="12032" width="9.140625" style="4"/>
    <col min="12033" max="12033" width="17" style="4" bestFit="1" customWidth="1"/>
    <col min="12034" max="12034" width="2.42578125" style="4" customWidth="1"/>
    <col min="12035" max="12035" width="79.7109375" style="4" customWidth="1"/>
    <col min="12036" max="12038" width="14.5703125" style="4" customWidth="1"/>
    <col min="12039" max="12039" width="11.5703125" style="4" customWidth="1"/>
    <col min="12040" max="12040" width="2.85546875" style="4" customWidth="1"/>
    <col min="12041" max="12041" width="1" style="4" customWidth="1"/>
    <col min="12042" max="12042" width="9.140625" style="4" customWidth="1"/>
    <col min="12043" max="12043" width="12.7109375" style="4" bestFit="1" customWidth="1"/>
    <col min="12044" max="12044" width="9.140625" style="4" customWidth="1"/>
    <col min="12045" max="12045" width="10.85546875" style="4" bestFit="1" customWidth="1"/>
    <col min="12046" max="12288" width="9.140625" style="4"/>
    <col min="12289" max="12289" width="17" style="4" bestFit="1" customWidth="1"/>
    <col min="12290" max="12290" width="2.42578125" style="4" customWidth="1"/>
    <col min="12291" max="12291" width="79.7109375" style="4" customWidth="1"/>
    <col min="12292" max="12294" width="14.5703125" style="4" customWidth="1"/>
    <col min="12295" max="12295" width="11.5703125" style="4" customWidth="1"/>
    <col min="12296" max="12296" width="2.85546875" style="4" customWidth="1"/>
    <col min="12297" max="12297" width="1" style="4" customWidth="1"/>
    <col min="12298" max="12298" width="9.140625" style="4" customWidth="1"/>
    <col min="12299" max="12299" width="12.7109375" style="4" bestFit="1" customWidth="1"/>
    <col min="12300" max="12300" width="9.140625" style="4" customWidth="1"/>
    <col min="12301" max="12301" width="10.85546875" style="4" bestFit="1" customWidth="1"/>
    <col min="12302" max="12544" width="9.140625" style="4"/>
    <col min="12545" max="12545" width="17" style="4" bestFit="1" customWidth="1"/>
    <col min="12546" max="12546" width="2.42578125" style="4" customWidth="1"/>
    <col min="12547" max="12547" width="79.7109375" style="4" customWidth="1"/>
    <col min="12548" max="12550" width="14.5703125" style="4" customWidth="1"/>
    <col min="12551" max="12551" width="11.5703125" style="4" customWidth="1"/>
    <col min="12552" max="12552" width="2.85546875" style="4" customWidth="1"/>
    <col min="12553" max="12553" width="1" style="4" customWidth="1"/>
    <col min="12554" max="12554" width="9.140625" style="4" customWidth="1"/>
    <col min="12555" max="12555" width="12.7109375" style="4" bestFit="1" customWidth="1"/>
    <col min="12556" max="12556" width="9.140625" style="4" customWidth="1"/>
    <col min="12557" max="12557" width="10.85546875" style="4" bestFit="1" customWidth="1"/>
    <col min="12558" max="12800" width="9.140625" style="4"/>
    <col min="12801" max="12801" width="17" style="4" bestFit="1" customWidth="1"/>
    <col min="12802" max="12802" width="2.42578125" style="4" customWidth="1"/>
    <col min="12803" max="12803" width="79.7109375" style="4" customWidth="1"/>
    <col min="12804" max="12806" width="14.5703125" style="4" customWidth="1"/>
    <col min="12807" max="12807" width="11.5703125" style="4" customWidth="1"/>
    <col min="12808" max="12808" width="2.85546875" style="4" customWidth="1"/>
    <col min="12809" max="12809" width="1" style="4" customWidth="1"/>
    <col min="12810" max="12810" width="9.140625" style="4" customWidth="1"/>
    <col min="12811" max="12811" width="12.7109375" style="4" bestFit="1" customWidth="1"/>
    <col min="12812" max="12812" width="9.140625" style="4" customWidth="1"/>
    <col min="12813" max="12813" width="10.85546875" style="4" bestFit="1" customWidth="1"/>
    <col min="12814" max="13056" width="9.140625" style="4"/>
    <col min="13057" max="13057" width="17" style="4" bestFit="1" customWidth="1"/>
    <col min="13058" max="13058" width="2.42578125" style="4" customWidth="1"/>
    <col min="13059" max="13059" width="79.7109375" style="4" customWidth="1"/>
    <col min="13060" max="13062" width="14.5703125" style="4" customWidth="1"/>
    <col min="13063" max="13063" width="11.5703125" style="4" customWidth="1"/>
    <col min="13064" max="13064" width="2.85546875" style="4" customWidth="1"/>
    <col min="13065" max="13065" width="1" style="4" customWidth="1"/>
    <col min="13066" max="13066" width="9.140625" style="4" customWidth="1"/>
    <col min="13067" max="13067" width="12.7109375" style="4" bestFit="1" customWidth="1"/>
    <col min="13068" max="13068" width="9.140625" style="4" customWidth="1"/>
    <col min="13069" max="13069" width="10.85546875" style="4" bestFit="1" customWidth="1"/>
    <col min="13070" max="13312" width="9.140625" style="4"/>
    <col min="13313" max="13313" width="17" style="4" bestFit="1" customWidth="1"/>
    <col min="13314" max="13314" width="2.42578125" style="4" customWidth="1"/>
    <col min="13315" max="13315" width="79.7109375" style="4" customWidth="1"/>
    <col min="13316" max="13318" width="14.5703125" style="4" customWidth="1"/>
    <col min="13319" max="13319" width="11.5703125" style="4" customWidth="1"/>
    <col min="13320" max="13320" width="2.85546875" style="4" customWidth="1"/>
    <col min="13321" max="13321" width="1" style="4" customWidth="1"/>
    <col min="13322" max="13322" width="9.140625" style="4" customWidth="1"/>
    <col min="13323" max="13323" width="12.7109375" style="4" bestFit="1" customWidth="1"/>
    <col min="13324" max="13324" width="9.140625" style="4" customWidth="1"/>
    <col min="13325" max="13325" width="10.85546875" style="4" bestFit="1" customWidth="1"/>
    <col min="13326" max="13568" width="9.140625" style="4"/>
    <col min="13569" max="13569" width="17" style="4" bestFit="1" customWidth="1"/>
    <col min="13570" max="13570" width="2.42578125" style="4" customWidth="1"/>
    <col min="13571" max="13571" width="79.7109375" style="4" customWidth="1"/>
    <col min="13572" max="13574" width="14.5703125" style="4" customWidth="1"/>
    <col min="13575" max="13575" width="11.5703125" style="4" customWidth="1"/>
    <col min="13576" max="13576" width="2.85546875" style="4" customWidth="1"/>
    <col min="13577" max="13577" width="1" style="4" customWidth="1"/>
    <col min="13578" max="13578" width="9.140625" style="4" customWidth="1"/>
    <col min="13579" max="13579" width="12.7109375" style="4" bestFit="1" customWidth="1"/>
    <col min="13580" max="13580" width="9.140625" style="4" customWidth="1"/>
    <col min="13581" max="13581" width="10.85546875" style="4" bestFit="1" customWidth="1"/>
    <col min="13582" max="13824" width="9.140625" style="4"/>
    <col min="13825" max="13825" width="17" style="4" bestFit="1" customWidth="1"/>
    <col min="13826" max="13826" width="2.42578125" style="4" customWidth="1"/>
    <col min="13827" max="13827" width="79.7109375" style="4" customWidth="1"/>
    <col min="13828" max="13830" width="14.5703125" style="4" customWidth="1"/>
    <col min="13831" max="13831" width="11.5703125" style="4" customWidth="1"/>
    <col min="13832" max="13832" width="2.85546875" style="4" customWidth="1"/>
    <col min="13833" max="13833" width="1" style="4" customWidth="1"/>
    <col min="13834" max="13834" width="9.140625" style="4" customWidth="1"/>
    <col min="13835" max="13835" width="12.7109375" style="4" bestFit="1" customWidth="1"/>
    <col min="13836" max="13836" width="9.140625" style="4" customWidth="1"/>
    <col min="13837" max="13837" width="10.85546875" style="4" bestFit="1" customWidth="1"/>
    <col min="13838" max="14080" width="9.140625" style="4"/>
    <col min="14081" max="14081" width="17" style="4" bestFit="1" customWidth="1"/>
    <col min="14082" max="14082" width="2.42578125" style="4" customWidth="1"/>
    <col min="14083" max="14083" width="79.7109375" style="4" customWidth="1"/>
    <col min="14084" max="14086" width="14.5703125" style="4" customWidth="1"/>
    <col min="14087" max="14087" width="11.5703125" style="4" customWidth="1"/>
    <col min="14088" max="14088" width="2.85546875" style="4" customWidth="1"/>
    <col min="14089" max="14089" width="1" style="4" customWidth="1"/>
    <col min="14090" max="14090" width="9.140625" style="4" customWidth="1"/>
    <col min="14091" max="14091" width="12.7109375" style="4" bestFit="1" customWidth="1"/>
    <col min="14092" max="14092" width="9.140625" style="4" customWidth="1"/>
    <col min="14093" max="14093" width="10.85546875" style="4" bestFit="1" customWidth="1"/>
    <col min="14094" max="14336" width="9.140625" style="4"/>
    <col min="14337" max="14337" width="17" style="4" bestFit="1" customWidth="1"/>
    <col min="14338" max="14338" width="2.42578125" style="4" customWidth="1"/>
    <col min="14339" max="14339" width="79.7109375" style="4" customWidth="1"/>
    <col min="14340" max="14342" width="14.5703125" style="4" customWidth="1"/>
    <col min="14343" max="14343" width="11.5703125" style="4" customWidth="1"/>
    <col min="14344" max="14344" width="2.85546875" style="4" customWidth="1"/>
    <col min="14345" max="14345" width="1" style="4" customWidth="1"/>
    <col min="14346" max="14346" width="9.140625" style="4" customWidth="1"/>
    <col min="14347" max="14347" width="12.7109375" style="4" bestFit="1" customWidth="1"/>
    <col min="14348" max="14348" width="9.140625" style="4" customWidth="1"/>
    <col min="14349" max="14349" width="10.85546875" style="4" bestFit="1" customWidth="1"/>
    <col min="14350" max="14592" width="9.140625" style="4"/>
    <col min="14593" max="14593" width="17" style="4" bestFit="1" customWidth="1"/>
    <col min="14594" max="14594" width="2.42578125" style="4" customWidth="1"/>
    <col min="14595" max="14595" width="79.7109375" style="4" customWidth="1"/>
    <col min="14596" max="14598" width="14.5703125" style="4" customWidth="1"/>
    <col min="14599" max="14599" width="11.5703125" style="4" customWidth="1"/>
    <col min="14600" max="14600" width="2.85546875" style="4" customWidth="1"/>
    <col min="14601" max="14601" width="1" style="4" customWidth="1"/>
    <col min="14602" max="14602" width="9.140625" style="4" customWidth="1"/>
    <col min="14603" max="14603" width="12.7109375" style="4" bestFit="1" customWidth="1"/>
    <col min="14604" max="14604" width="9.140625" style="4" customWidth="1"/>
    <col min="14605" max="14605" width="10.85546875" style="4" bestFit="1" customWidth="1"/>
    <col min="14606" max="14848" width="9.140625" style="4"/>
    <col min="14849" max="14849" width="17" style="4" bestFit="1" customWidth="1"/>
    <col min="14850" max="14850" width="2.42578125" style="4" customWidth="1"/>
    <col min="14851" max="14851" width="79.7109375" style="4" customWidth="1"/>
    <col min="14852" max="14854" width="14.5703125" style="4" customWidth="1"/>
    <col min="14855" max="14855" width="11.5703125" style="4" customWidth="1"/>
    <col min="14856" max="14856" width="2.85546875" style="4" customWidth="1"/>
    <col min="14857" max="14857" width="1" style="4" customWidth="1"/>
    <col min="14858" max="14858" width="9.140625" style="4" customWidth="1"/>
    <col min="14859" max="14859" width="12.7109375" style="4" bestFit="1" customWidth="1"/>
    <col min="14860" max="14860" width="9.140625" style="4" customWidth="1"/>
    <col min="14861" max="14861" width="10.85546875" style="4" bestFit="1" customWidth="1"/>
    <col min="14862" max="15104" width="9.140625" style="4"/>
    <col min="15105" max="15105" width="17" style="4" bestFit="1" customWidth="1"/>
    <col min="15106" max="15106" width="2.42578125" style="4" customWidth="1"/>
    <col min="15107" max="15107" width="79.7109375" style="4" customWidth="1"/>
    <col min="15108" max="15110" width="14.5703125" style="4" customWidth="1"/>
    <col min="15111" max="15111" width="11.5703125" style="4" customWidth="1"/>
    <col min="15112" max="15112" width="2.85546875" style="4" customWidth="1"/>
    <col min="15113" max="15113" width="1" style="4" customWidth="1"/>
    <col min="15114" max="15114" width="9.140625" style="4" customWidth="1"/>
    <col min="15115" max="15115" width="12.7109375" style="4" bestFit="1" customWidth="1"/>
    <col min="15116" max="15116" width="9.140625" style="4" customWidth="1"/>
    <col min="15117" max="15117" width="10.85546875" style="4" bestFit="1" customWidth="1"/>
    <col min="15118" max="15360" width="9.140625" style="4"/>
    <col min="15361" max="15361" width="17" style="4" bestFit="1" customWidth="1"/>
    <col min="15362" max="15362" width="2.42578125" style="4" customWidth="1"/>
    <col min="15363" max="15363" width="79.7109375" style="4" customWidth="1"/>
    <col min="15364" max="15366" width="14.5703125" style="4" customWidth="1"/>
    <col min="15367" max="15367" width="11.5703125" style="4" customWidth="1"/>
    <col min="15368" max="15368" width="2.85546875" style="4" customWidth="1"/>
    <col min="15369" max="15369" width="1" style="4" customWidth="1"/>
    <col min="15370" max="15370" width="9.140625" style="4" customWidth="1"/>
    <col min="15371" max="15371" width="12.7109375" style="4" bestFit="1" customWidth="1"/>
    <col min="15372" max="15372" width="9.140625" style="4" customWidth="1"/>
    <col min="15373" max="15373" width="10.85546875" style="4" bestFit="1" customWidth="1"/>
    <col min="15374" max="15616" width="9.140625" style="4"/>
    <col min="15617" max="15617" width="17" style="4" bestFit="1" customWidth="1"/>
    <col min="15618" max="15618" width="2.42578125" style="4" customWidth="1"/>
    <col min="15619" max="15619" width="79.7109375" style="4" customWidth="1"/>
    <col min="15620" max="15622" width="14.5703125" style="4" customWidth="1"/>
    <col min="15623" max="15623" width="11.5703125" style="4" customWidth="1"/>
    <col min="15624" max="15624" width="2.85546875" style="4" customWidth="1"/>
    <col min="15625" max="15625" width="1" style="4" customWidth="1"/>
    <col min="15626" max="15626" width="9.140625" style="4" customWidth="1"/>
    <col min="15627" max="15627" width="12.7109375" style="4" bestFit="1" customWidth="1"/>
    <col min="15628" max="15628" width="9.140625" style="4" customWidth="1"/>
    <col min="15629" max="15629" width="10.85546875" style="4" bestFit="1" customWidth="1"/>
    <col min="15630" max="15872" width="9.140625" style="4"/>
    <col min="15873" max="15873" width="17" style="4" bestFit="1" customWidth="1"/>
    <col min="15874" max="15874" width="2.42578125" style="4" customWidth="1"/>
    <col min="15875" max="15875" width="79.7109375" style="4" customWidth="1"/>
    <col min="15876" max="15878" width="14.5703125" style="4" customWidth="1"/>
    <col min="15879" max="15879" width="11.5703125" style="4" customWidth="1"/>
    <col min="15880" max="15880" width="2.85546875" style="4" customWidth="1"/>
    <col min="15881" max="15881" width="1" style="4" customWidth="1"/>
    <col min="15882" max="15882" width="9.140625" style="4" customWidth="1"/>
    <col min="15883" max="15883" width="12.7109375" style="4" bestFit="1" customWidth="1"/>
    <col min="15884" max="15884" width="9.140625" style="4" customWidth="1"/>
    <col min="15885" max="15885" width="10.85546875" style="4" bestFit="1" customWidth="1"/>
    <col min="15886" max="16128" width="9.140625" style="4"/>
    <col min="16129" max="16129" width="17" style="4" bestFit="1" customWidth="1"/>
    <col min="16130" max="16130" width="2.42578125" style="4" customWidth="1"/>
    <col min="16131" max="16131" width="79.7109375" style="4" customWidth="1"/>
    <col min="16132" max="16134" width="14.5703125" style="4" customWidth="1"/>
    <col min="16135" max="16135" width="11.5703125" style="4" customWidth="1"/>
    <col min="16136" max="16136" width="2.85546875" style="4" customWidth="1"/>
    <col min="16137" max="16137" width="1" style="4" customWidth="1"/>
    <col min="16138" max="16138" width="9.140625" style="4" customWidth="1"/>
    <col min="16139" max="16139" width="12.7109375" style="4" bestFit="1" customWidth="1"/>
    <col min="16140" max="16140" width="9.140625" style="4" customWidth="1"/>
    <col min="16141" max="16141" width="10.85546875" style="4" bestFit="1" customWidth="1"/>
    <col min="16142" max="16384" width="9.140625" style="4"/>
  </cols>
  <sheetData>
    <row r="1" spans="1:22" ht="19.350000000000001" customHeight="1" x14ac:dyDescent="0.25">
      <c r="A1" s="140"/>
      <c r="B1" s="168" t="s">
        <v>1387</v>
      </c>
      <c r="C1" s="169"/>
      <c r="D1" s="169"/>
      <c r="E1" s="169"/>
      <c r="F1" s="169"/>
      <c r="G1" s="169"/>
      <c r="H1" s="169"/>
      <c r="I1" s="169"/>
    </row>
    <row r="2" spans="1:22" ht="46.5" customHeight="1" x14ac:dyDescent="0.25">
      <c r="A2" s="140"/>
      <c r="C2" s="4" t="str">
        <f>+C586</f>
        <v>* Este Balance de Ejecución Presupuestaria puede sufrir modificaciones dado que el periodo de noviembre esta en proiceso de cierre</v>
      </c>
    </row>
    <row r="3" spans="1:22" ht="5.0999999999999996" customHeight="1" x14ac:dyDescent="0.25"/>
    <row r="4" spans="1:22" ht="17.100000000000001" customHeight="1" x14ac:dyDescent="0.25">
      <c r="A4" s="5" t="s">
        <v>0</v>
      </c>
      <c r="B4" s="139" t="s">
        <v>1</v>
      </c>
      <c r="C4" s="140"/>
      <c r="D4" s="140"/>
      <c r="E4" s="140"/>
      <c r="F4" s="140"/>
      <c r="G4" s="140"/>
    </row>
    <row r="5" spans="1:22" ht="17.100000000000001" customHeight="1" x14ac:dyDescent="0.25">
      <c r="A5" s="5" t="s">
        <v>2</v>
      </c>
      <c r="B5" s="139" t="s">
        <v>3</v>
      </c>
      <c r="C5" s="140"/>
      <c r="D5" s="140"/>
      <c r="E5" s="140"/>
      <c r="F5" s="140"/>
      <c r="G5" s="140"/>
    </row>
    <row r="6" spans="1:22" ht="17.100000000000001" customHeight="1" x14ac:dyDescent="0.25">
      <c r="A6" s="5" t="s">
        <v>4</v>
      </c>
      <c r="B6" s="144" t="s">
        <v>1386</v>
      </c>
      <c r="C6" s="144"/>
      <c r="D6" s="144"/>
      <c r="E6" s="144"/>
      <c r="F6" s="144"/>
      <c r="G6" s="144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ht="409.6" hidden="1" customHeight="1" x14ac:dyDescent="0.25"/>
    <row r="8" spans="1:22" ht="0.95" customHeight="1" x14ac:dyDescent="0.25"/>
    <row r="9" spans="1:22" x14ac:dyDescent="0.25">
      <c r="A9" s="5" t="s">
        <v>13</v>
      </c>
      <c r="B9" s="139" t="str">
        <f>+Balance!D7</f>
        <v>Salud</v>
      </c>
      <c r="C9" s="139"/>
      <c r="D9" s="139"/>
      <c r="E9" s="139"/>
      <c r="F9" s="139"/>
      <c r="G9" s="139"/>
    </row>
    <row r="10" spans="1:22" ht="17.100000000000001" customHeight="1" x14ac:dyDescent="0.25">
      <c r="A10" s="5"/>
      <c r="B10" s="141" t="s">
        <v>597</v>
      </c>
      <c r="C10" s="141"/>
      <c r="D10" s="141"/>
      <c r="E10" s="141"/>
      <c r="F10" s="141"/>
      <c r="G10" s="141"/>
    </row>
    <row r="11" spans="1:22" ht="17.100000000000001" customHeight="1" x14ac:dyDescent="0.25">
      <c r="A11" s="5" t="s">
        <v>5</v>
      </c>
      <c r="B11" s="139" t="s">
        <v>598</v>
      </c>
      <c r="C11" s="140"/>
      <c r="D11" s="140"/>
      <c r="E11" s="140"/>
      <c r="F11" s="140"/>
      <c r="G11" s="140"/>
    </row>
    <row r="12" spans="1:22" ht="5.0999999999999996" customHeight="1" x14ac:dyDescent="0.25"/>
    <row r="13" spans="1:22" ht="22.5" x14ac:dyDescent="0.25">
      <c r="A13" s="137" t="s">
        <v>6</v>
      </c>
      <c r="B13" s="138"/>
      <c r="C13" s="6" t="s">
        <v>7</v>
      </c>
      <c r="D13" s="7" t="s">
        <v>8</v>
      </c>
      <c r="E13" s="8" t="s">
        <v>9</v>
      </c>
      <c r="F13" s="8" t="s">
        <v>10</v>
      </c>
      <c r="G13" s="142" t="s">
        <v>11</v>
      </c>
      <c r="H13" s="143"/>
      <c r="K13" s="9"/>
      <c r="M13" s="9"/>
    </row>
    <row r="14" spans="1:22" x14ac:dyDescent="0.25">
      <c r="A14" s="10" t="str">
        <f>Ingreso!A2</f>
        <v>SSS.03.00.000.000.000</v>
      </c>
      <c r="B14" s="11"/>
      <c r="C14" s="12" t="str">
        <f>+Egresos!B2</f>
        <v>Nombre Cuenta Clasificador Presupuestario</v>
      </c>
      <c r="D14" s="13">
        <f>(Ingreso!C2)</f>
        <v>0</v>
      </c>
      <c r="E14" s="13">
        <f>(Ingreso!D2)</f>
        <v>0</v>
      </c>
      <c r="F14" s="13">
        <f>(Ingreso!E2)</f>
        <v>0</v>
      </c>
      <c r="G14" s="131">
        <f>(Ingreso!F2)</f>
        <v>0</v>
      </c>
      <c r="H14" s="132"/>
    </row>
    <row r="15" spans="1:22" outlineLevel="1" x14ac:dyDescent="0.25">
      <c r="A15" s="10" t="str">
        <f>Ingreso!A3</f>
        <v>SSS.03.01.000.000.000</v>
      </c>
      <c r="B15" s="11"/>
      <c r="C15" s="12" t="str">
        <f>+Egresos!B3</f>
        <v>CxP GASTOS EN PERSONAL</v>
      </c>
      <c r="D15" s="13">
        <f>(Ingreso!C3)</f>
        <v>0</v>
      </c>
      <c r="E15" s="13">
        <f>(Ingreso!D3)</f>
        <v>0</v>
      </c>
      <c r="F15" s="13">
        <f>(Ingreso!E3)</f>
        <v>0</v>
      </c>
      <c r="G15" s="131">
        <f>(Ingreso!F3)</f>
        <v>0</v>
      </c>
      <c r="H15" s="132"/>
      <c r="K15" s="14"/>
      <c r="M15" s="14"/>
      <c r="O15" s="15"/>
    </row>
    <row r="16" spans="1:22" outlineLevel="1" x14ac:dyDescent="0.25">
      <c r="A16" s="10" t="str">
        <f>Ingreso!A4</f>
        <v>SSS.03.01.001.000.000</v>
      </c>
      <c r="B16" s="11"/>
      <c r="C16" s="12" t="str">
        <f>+Egresos!B4</f>
        <v>PERSONAL DE PLANTA</v>
      </c>
      <c r="D16" s="13">
        <f>(Ingreso!C4)</f>
        <v>0</v>
      </c>
      <c r="E16" s="13">
        <f>(Ingreso!D4)</f>
        <v>0</v>
      </c>
      <c r="F16" s="13">
        <f>(Ingreso!E4)</f>
        <v>0</v>
      </c>
      <c r="G16" s="131">
        <f>(Ingreso!F4)</f>
        <v>0</v>
      </c>
      <c r="H16" s="132"/>
    </row>
    <row r="17" spans="1:8" outlineLevel="1" x14ac:dyDescent="0.25">
      <c r="A17" s="10" t="str">
        <f>Ingreso!A5</f>
        <v>SSS.03.01.001.001.000</v>
      </c>
      <c r="B17" s="11"/>
      <c r="C17" s="12" t="str">
        <f>+Egresos!B5</f>
        <v>Sueldos y Sobresueldos</v>
      </c>
      <c r="D17" s="13">
        <f>(Ingreso!C5)</f>
        <v>0</v>
      </c>
      <c r="E17" s="13">
        <f>(Ingreso!D5)</f>
        <v>0</v>
      </c>
      <c r="F17" s="13">
        <f>(Ingreso!E5)</f>
        <v>0</v>
      </c>
      <c r="G17" s="131">
        <f>(Ingreso!F5)</f>
        <v>0</v>
      </c>
      <c r="H17" s="132"/>
    </row>
    <row r="18" spans="1:8" outlineLevel="1" x14ac:dyDescent="0.25">
      <c r="A18" s="10" t="str">
        <f>Ingreso!A6</f>
        <v>SSS.03.01.001.002.000</v>
      </c>
      <c r="B18" s="11"/>
      <c r="C18" s="12" t="str">
        <f>+Egresos!B6</f>
        <v>Sueldos Bases</v>
      </c>
      <c r="D18" s="13">
        <f>(Ingreso!C6)</f>
        <v>0</v>
      </c>
      <c r="E18" s="13">
        <f>(Ingreso!D6)</f>
        <v>0</v>
      </c>
      <c r="F18" s="13">
        <f>(Ingreso!E6)</f>
        <v>0</v>
      </c>
      <c r="G18" s="131">
        <f>(Ingreso!F6)</f>
        <v>0</v>
      </c>
      <c r="H18" s="132"/>
    </row>
    <row r="19" spans="1:8" outlineLevel="1" x14ac:dyDescent="0.25">
      <c r="A19" s="10" t="str">
        <f>Ingreso!A7</f>
        <v>SSS.03.01.002.000.000</v>
      </c>
      <c r="B19" s="11"/>
      <c r="C19" s="12" t="str">
        <f>+Egresos!B7</f>
        <v>Asignación de Antigüedad</v>
      </c>
      <c r="D19" s="13">
        <f>(Ingreso!C7)</f>
        <v>0</v>
      </c>
      <c r="E19" s="13">
        <f>(Ingreso!D7)</f>
        <v>0</v>
      </c>
      <c r="F19" s="13">
        <f>(Ingreso!E7)</f>
        <v>0</v>
      </c>
      <c r="G19" s="131">
        <f>(Ingreso!F7)</f>
        <v>0</v>
      </c>
      <c r="H19" s="132"/>
    </row>
    <row r="20" spans="1:8" outlineLevel="1" x14ac:dyDescent="0.25">
      <c r="A20" s="10" t="str">
        <f>Ingreso!A8</f>
        <v>SSS.03.01.002.001.000</v>
      </c>
      <c r="B20" s="11"/>
      <c r="C20" s="12" t="str">
        <f>+Egresos!B8</f>
        <v>Asignación de Antigüedad, Art.97, letra g), de la Ley Nº18.883, y Leyes Nºs. 19.180 y 19.280</v>
      </c>
      <c r="D20" s="13">
        <f>(Ingreso!C8)</f>
        <v>0</v>
      </c>
      <c r="E20" s="13">
        <f>(Ingreso!D8)</f>
        <v>0</v>
      </c>
      <c r="F20" s="13">
        <f>(Ingreso!E8)</f>
        <v>0</v>
      </c>
      <c r="G20" s="131">
        <f>(Ingreso!F8)</f>
        <v>0</v>
      </c>
      <c r="H20" s="132"/>
    </row>
    <row r="21" spans="1:8" outlineLevel="1" x14ac:dyDescent="0.25">
      <c r="A21" s="10" t="str">
        <f>Ingreso!A9</f>
        <v>SSS.03.01.002.002.000</v>
      </c>
      <c r="B21" s="11"/>
      <c r="C21" s="12" t="str">
        <f>+Egresos!B9</f>
        <v>Trienios, Art.7, Inciso 3, Ley Nº15.076</v>
      </c>
      <c r="D21" s="13">
        <f>(Ingreso!C9)</f>
        <v>0</v>
      </c>
      <c r="E21" s="13">
        <f>(Ingreso!D9)</f>
        <v>0</v>
      </c>
      <c r="F21" s="13">
        <f>(Ingreso!E9)</f>
        <v>0</v>
      </c>
      <c r="G21" s="131">
        <f>(Ingreso!F9)</f>
        <v>0</v>
      </c>
      <c r="H21" s="132"/>
    </row>
    <row r="22" spans="1:8" outlineLevel="1" x14ac:dyDescent="0.25">
      <c r="A22" s="10" t="str">
        <f>Ingreso!A10</f>
        <v>SSS.03.01.002.003.000</v>
      </c>
      <c r="B22" s="11"/>
      <c r="C22" s="12" t="str">
        <f>+Egresos!B10</f>
        <v>Asignación Profesional</v>
      </c>
      <c r="D22" s="13">
        <f>(Ingreso!C10)</f>
        <v>0</v>
      </c>
      <c r="E22" s="13">
        <f>(Ingreso!D10)</f>
        <v>0</v>
      </c>
      <c r="F22" s="13">
        <f>(Ingreso!E10)</f>
        <v>0</v>
      </c>
      <c r="G22" s="131">
        <f>(Ingreso!F10)</f>
        <v>0</v>
      </c>
      <c r="H22" s="132"/>
    </row>
    <row r="23" spans="1:8" outlineLevel="1" x14ac:dyDescent="0.25">
      <c r="A23" s="10" t="str">
        <f>Ingreso!A11</f>
        <v>SSS.03.01.003.000.000</v>
      </c>
      <c r="B23" s="11"/>
      <c r="C23" s="12" t="str">
        <f>+Egresos!B11</f>
        <v>Asignación Profesional, Decreto Ley Nº479 de 1974</v>
      </c>
      <c r="D23" s="13">
        <f>(Ingreso!C11)</f>
        <v>0</v>
      </c>
      <c r="E23" s="13">
        <f>(Ingreso!D11)</f>
        <v>0</v>
      </c>
      <c r="F23" s="13">
        <f>(Ingreso!E11)</f>
        <v>0</v>
      </c>
      <c r="G23" s="131">
        <f>(Ingreso!F11)</f>
        <v>0</v>
      </c>
      <c r="H23" s="132"/>
    </row>
    <row r="24" spans="1:8" outlineLevel="1" x14ac:dyDescent="0.25">
      <c r="A24" s="10" t="str">
        <f>Ingreso!A12</f>
        <v>SSS.03.01.003.001.000</v>
      </c>
      <c r="B24" s="11"/>
      <c r="C24" s="12" t="str">
        <f>+Egresos!B12</f>
        <v>Asignación de Zona</v>
      </c>
      <c r="D24" s="13">
        <f>(Ingreso!C12)</f>
        <v>0</v>
      </c>
      <c r="E24" s="13">
        <f>(Ingreso!D12)</f>
        <v>0</v>
      </c>
      <c r="F24" s="13">
        <f>(Ingreso!E12)</f>
        <v>0</v>
      </c>
      <c r="G24" s="131">
        <f>(Ingreso!F12)</f>
        <v>0</v>
      </c>
      <c r="H24" s="132"/>
    </row>
    <row r="25" spans="1:8" outlineLevel="1" x14ac:dyDescent="0.25">
      <c r="A25" s="10" t="str">
        <f>Ingreso!A13</f>
        <v>SSS.03.01.003.002.000</v>
      </c>
      <c r="B25" s="11"/>
      <c r="C25" s="12" t="str">
        <f>+Egresos!B13</f>
        <v>Asignación de Zona, Art. 7 y 25, D.L. Nº3.551</v>
      </c>
      <c r="D25" s="13">
        <f>(Ingreso!C13)</f>
        <v>0</v>
      </c>
      <c r="E25" s="13">
        <f>(Ingreso!D13)</f>
        <v>0</v>
      </c>
      <c r="F25" s="13">
        <f>(Ingreso!E13)</f>
        <v>0</v>
      </c>
      <c r="G25" s="131">
        <f>(Ingreso!F13)</f>
        <v>0</v>
      </c>
      <c r="H25" s="132"/>
    </row>
    <row r="26" spans="1:8" outlineLevel="1" x14ac:dyDescent="0.25">
      <c r="A26" s="10" t="str">
        <f>Ingreso!A14</f>
        <v>SSS.03.01.003.003.000</v>
      </c>
      <c r="B26" s="11"/>
      <c r="C26" s="12" t="str">
        <f>+Egresos!B14</f>
        <v>Asignación de Zona, Art. 26 de la Ley Nº19.378, y Ley Nº19.354</v>
      </c>
      <c r="D26" s="13">
        <f>(Ingreso!C14)</f>
        <v>0</v>
      </c>
      <c r="E26" s="13">
        <f>(Ingreso!D14)</f>
        <v>0</v>
      </c>
      <c r="F26" s="13">
        <f>(Ingreso!E14)</f>
        <v>0</v>
      </c>
      <c r="G26" s="131">
        <f>(Ingreso!F14)</f>
        <v>0</v>
      </c>
      <c r="H26" s="132"/>
    </row>
    <row r="27" spans="1:8" outlineLevel="1" x14ac:dyDescent="0.25">
      <c r="A27" s="10" t="str">
        <f>Ingreso!A15</f>
        <v>SSS.03.01.003.004.000</v>
      </c>
      <c r="B27" s="11"/>
      <c r="C27" s="12" t="str">
        <f>+Egresos!B15</f>
        <v>Asignación de Zona, Decreto Nº450 de 1974, Ley 19.354</v>
      </c>
      <c r="D27" s="13">
        <f>(Ingreso!C15)</f>
        <v>0</v>
      </c>
      <c r="E27" s="13">
        <f>(Ingreso!D15)</f>
        <v>0</v>
      </c>
      <c r="F27" s="13">
        <f>(Ingreso!E15)</f>
        <v>0</v>
      </c>
      <c r="G27" s="131">
        <f>(Ingreso!F15)</f>
        <v>0</v>
      </c>
      <c r="H27" s="132"/>
    </row>
    <row r="28" spans="1:8" outlineLevel="1" x14ac:dyDescent="0.25">
      <c r="A28" s="10" t="str">
        <f>Ingreso!A16</f>
        <v>SSS.03.01.003.999.000</v>
      </c>
      <c r="B28" s="11"/>
      <c r="C28" s="12" t="str">
        <f>+Egresos!B16</f>
        <v>Complemento de Zona</v>
      </c>
      <c r="D28" s="13">
        <f>(Ingreso!C16)</f>
        <v>0</v>
      </c>
      <c r="E28" s="13">
        <f>(Ingreso!D16)</f>
        <v>0</v>
      </c>
      <c r="F28" s="13">
        <f>(Ingreso!E16)</f>
        <v>0</v>
      </c>
      <c r="G28" s="131">
        <f>(Ingreso!F16)</f>
        <v>0</v>
      </c>
      <c r="H28" s="132"/>
    </row>
    <row r="29" spans="1:8" outlineLevel="1" x14ac:dyDescent="0.25">
      <c r="A29" s="10" t="str">
        <f>Ingreso!A17</f>
        <v>SSS.03.01.004.000.000</v>
      </c>
      <c r="B29" s="11"/>
      <c r="C29" s="12" t="str">
        <f>+Egresos!B17</f>
        <v>Asignaciones del D.L. Nº 3551, de 1981</v>
      </c>
      <c r="D29" s="13">
        <f>(Ingreso!C17)</f>
        <v>0</v>
      </c>
      <c r="E29" s="13">
        <f>(Ingreso!D17)</f>
        <v>0</v>
      </c>
      <c r="F29" s="13">
        <f>(Ingreso!E17)</f>
        <v>0</v>
      </c>
      <c r="G29" s="131">
        <f>(Ingreso!F17)</f>
        <v>0</v>
      </c>
      <c r="H29" s="132"/>
    </row>
    <row r="30" spans="1:8" outlineLevel="1" x14ac:dyDescent="0.25">
      <c r="A30" s="10" t="str">
        <f>Ingreso!A18</f>
        <v>SSS.03.01.004.001.000</v>
      </c>
      <c r="B30" s="11"/>
      <c r="C30" s="12" t="str">
        <f>+Egresos!B18</f>
        <v>Asignación Municipal, Art.24 y 31 D.L. Nº3.551 de 1981</v>
      </c>
      <c r="D30" s="13">
        <f>(Ingreso!C18)</f>
        <v>0</v>
      </c>
      <c r="E30" s="13">
        <f>(Ingreso!D18)</f>
        <v>0</v>
      </c>
      <c r="F30" s="13">
        <f>(Ingreso!E18)</f>
        <v>0</v>
      </c>
      <c r="G30" s="131">
        <f>(Ingreso!F18)</f>
        <v>0</v>
      </c>
      <c r="H30" s="132"/>
    </row>
    <row r="31" spans="1:8" outlineLevel="1" x14ac:dyDescent="0.25">
      <c r="A31" s="10" t="str">
        <f>Ingreso!A19</f>
        <v>SSS.03.01.999.000.000</v>
      </c>
      <c r="B31" s="11"/>
      <c r="C31" s="12" t="str">
        <f>+Egresos!B19</f>
        <v>Asignación Protección Imponibilidad, Art. 15, D.L. N° 3.551 de 1981</v>
      </c>
      <c r="D31" s="13">
        <f>(Ingreso!C19)</f>
        <v>0</v>
      </c>
      <c r="E31" s="13">
        <f>(Ingreso!D19)</f>
        <v>0</v>
      </c>
      <c r="F31" s="13">
        <f>(Ingreso!E19)</f>
        <v>0</v>
      </c>
      <c r="G31" s="131">
        <f>(Ingreso!F19)</f>
        <v>0</v>
      </c>
      <c r="H31" s="132"/>
    </row>
    <row r="32" spans="1:8" outlineLevel="1" x14ac:dyDescent="0.25">
      <c r="A32" s="10" t="str">
        <f>Ingreso!A20</f>
        <v>SSS.03.02.000.000.000</v>
      </c>
      <c r="B32" s="11"/>
      <c r="C32" s="12" t="str">
        <f>+Egresos!B20</f>
        <v>Bonificación Art. 39, D.L. Nº3.551 de 1981</v>
      </c>
      <c r="D32" s="13">
        <f>(Ingreso!C20)</f>
        <v>0</v>
      </c>
      <c r="E32" s="13">
        <f>(Ingreso!D20)</f>
        <v>0</v>
      </c>
      <c r="F32" s="13">
        <f>(Ingreso!E20)</f>
        <v>0</v>
      </c>
      <c r="G32" s="131">
        <f>(Ingreso!F20)</f>
        <v>0</v>
      </c>
      <c r="H32" s="132"/>
    </row>
    <row r="33" spans="1:8" outlineLevel="1" x14ac:dyDescent="0.25">
      <c r="A33" s="10" t="str">
        <f>Ingreso!A21</f>
        <v>SSS.03.02.001.000.000</v>
      </c>
      <c r="B33" s="11"/>
      <c r="C33" s="12" t="str">
        <f>+Egresos!B21</f>
        <v>Asignación de Nivelación</v>
      </c>
      <c r="D33" s="13">
        <f>(Ingreso!C21)</f>
        <v>0</v>
      </c>
      <c r="E33" s="13">
        <f>(Ingreso!D21)</f>
        <v>0</v>
      </c>
      <c r="F33" s="13">
        <f>(Ingreso!E21)</f>
        <v>0</v>
      </c>
      <c r="G33" s="131">
        <f>(Ingreso!F21)</f>
        <v>0</v>
      </c>
      <c r="H33" s="132"/>
    </row>
    <row r="34" spans="1:8" outlineLevel="1" x14ac:dyDescent="0.25">
      <c r="A34" s="10" t="str">
        <f>Ingreso!A22</f>
        <v>SSS.03.02.001.001.000</v>
      </c>
      <c r="B34" s="11"/>
      <c r="C34" s="12" t="str">
        <f>+Egresos!B22</f>
        <v>Bonificación Art. 21, Ley N° 19.429</v>
      </c>
      <c r="D34" s="13">
        <f>(Ingreso!C22)</f>
        <v>0</v>
      </c>
      <c r="E34" s="13">
        <f>(Ingreso!D22)</f>
        <v>0</v>
      </c>
      <c r="F34" s="13">
        <f>(Ingreso!E22)</f>
        <v>0</v>
      </c>
      <c r="G34" s="131">
        <f>(Ingreso!F22)</f>
        <v>0</v>
      </c>
      <c r="H34" s="132"/>
    </row>
    <row r="35" spans="1:8" outlineLevel="1" x14ac:dyDescent="0.25">
      <c r="A35" s="10" t="str">
        <f>Ingreso!A23</f>
        <v>SSS.03.02.001.002.000</v>
      </c>
      <c r="B35" s="11"/>
      <c r="C35" s="12" t="str">
        <f>+Egresos!B23</f>
        <v>Planilla Complementaria, Art. 4 y 11, Ley N° 19.598</v>
      </c>
      <c r="D35" s="13">
        <f>(Ingreso!C23)</f>
        <v>0</v>
      </c>
      <c r="E35" s="13">
        <f>(Ingreso!D23)</f>
        <v>0</v>
      </c>
      <c r="F35" s="13">
        <f>(Ingreso!E23)</f>
        <v>0</v>
      </c>
      <c r="G35" s="131">
        <f>(Ingreso!F23)</f>
        <v>0</v>
      </c>
      <c r="H35" s="132"/>
    </row>
    <row r="36" spans="1:8" outlineLevel="1" x14ac:dyDescent="0.25">
      <c r="A36" s="10" t="str">
        <f>Ingreso!A24</f>
        <v>SSS.03.02.002.000.000</v>
      </c>
      <c r="B36" s="11"/>
      <c r="C36" s="12" t="str">
        <f>+Egresos!B24</f>
        <v>Asignaciones Especiales</v>
      </c>
      <c r="D36" s="13">
        <f>(Ingreso!C24)</f>
        <v>0</v>
      </c>
      <c r="E36" s="13">
        <f>(Ingreso!D24)</f>
        <v>0</v>
      </c>
      <c r="F36" s="13">
        <f>(Ingreso!E24)</f>
        <v>0</v>
      </c>
      <c r="G36" s="131">
        <f>(Ingreso!F24)</f>
        <v>0</v>
      </c>
      <c r="H36" s="132"/>
    </row>
    <row r="37" spans="1:8" outlineLevel="1" x14ac:dyDescent="0.25">
      <c r="A37" s="10" t="str">
        <f>Ingreso!A25</f>
        <v>SSS.03.02.999.000.000</v>
      </c>
      <c r="B37" s="11"/>
      <c r="C37" s="12" t="str">
        <f>+Egresos!B25</f>
        <v>Monto Fijo Complementario Art. 3, Ley Nº 19.278</v>
      </c>
      <c r="D37" s="13">
        <f>(Ingreso!C25)</f>
        <v>0</v>
      </c>
      <c r="E37" s="13">
        <f>(Ingreso!D25)</f>
        <v>0</v>
      </c>
      <c r="F37" s="13">
        <f>(Ingreso!E25)</f>
        <v>0</v>
      </c>
      <c r="G37" s="131">
        <f>(Ingreso!F25)</f>
        <v>0</v>
      </c>
      <c r="H37" s="132"/>
    </row>
    <row r="38" spans="1:8" outlineLevel="1" x14ac:dyDescent="0.25">
      <c r="A38" s="10" t="str">
        <f>Ingreso!A26</f>
        <v>SSS.03.03.000.000.000</v>
      </c>
      <c r="B38" s="11"/>
      <c r="C38" s="12" t="str">
        <f>+Egresos!B26</f>
        <v>Bonificación Proporcional Art. 8, Ley Nº 19.410</v>
      </c>
      <c r="D38" s="13">
        <f>(Ingreso!C26)</f>
        <v>0</v>
      </c>
      <c r="E38" s="13">
        <f>(Ingreso!D26)</f>
        <v>0</v>
      </c>
      <c r="F38" s="13">
        <f>(Ingreso!E26)</f>
        <v>0</v>
      </c>
      <c r="G38" s="131">
        <f>(Ingreso!F26)</f>
        <v>0</v>
      </c>
      <c r="H38" s="132"/>
    </row>
    <row r="39" spans="1:8" outlineLevel="1" x14ac:dyDescent="0.25">
      <c r="A39" s="10" t="str">
        <f>Ingreso!A27</f>
        <v>SSS.03.99.000.000.000</v>
      </c>
      <c r="B39" s="11"/>
      <c r="C39" s="12" t="str">
        <f>+Egresos!B27</f>
        <v>Bonificación Especial Profesores Encargados de Escuelas Rurales, Art. 13, Ley N° 19.715</v>
      </c>
      <c r="D39" s="13">
        <f>(Ingreso!C27)</f>
        <v>0</v>
      </c>
      <c r="E39" s="13">
        <f>(Ingreso!D27)</f>
        <v>0</v>
      </c>
      <c r="F39" s="13">
        <f>(Ingreso!E27)</f>
        <v>0</v>
      </c>
      <c r="G39" s="131">
        <f>(Ingreso!F27)</f>
        <v>0</v>
      </c>
      <c r="H39" s="132"/>
    </row>
    <row r="40" spans="1:8" x14ac:dyDescent="0.25">
      <c r="A40" s="10" t="str">
        <f>Ingreso!A28</f>
        <v>SSS.05.00.000.000.000</v>
      </c>
      <c r="B40" s="11"/>
      <c r="C40" s="12" t="str">
        <f>+Egresos!B28</f>
        <v>Asignación Art. 1, Ley Nº19.529</v>
      </c>
      <c r="D40" s="13">
        <f>(Ingreso!C28)</f>
        <v>25650470</v>
      </c>
      <c r="E40" s="13">
        <f>(Ingreso!D28)</f>
        <v>25999503</v>
      </c>
      <c r="F40" s="13">
        <f>(Ingreso!E28)</f>
        <v>23107083.704</v>
      </c>
      <c r="G40" s="131">
        <f>(Ingreso!F28)</f>
        <v>2892419.2959999992</v>
      </c>
      <c r="H40" s="132"/>
    </row>
    <row r="41" spans="1:8" outlineLevel="1" x14ac:dyDescent="0.25">
      <c r="A41" s="10" t="str">
        <f>Ingreso!A29</f>
        <v>SSS.05.01.000.000.000</v>
      </c>
      <c r="B41" s="11"/>
      <c r="C41" s="12" t="str">
        <f>+Egresos!B29</f>
        <v>Red Maestros de Maestros</v>
      </c>
      <c r="D41" s="13">
        <f>(Ingreso!C29)</f>
        <v>0</v>
      </c>
      <c r="E41" s="13">
        <f>(Ingreso!D29)</f>
        <v>0</v>
      </c>
      <c r="F41" s="13">
        <f>(Ingreso!E29)</f>
        <v>0</v>
      </c>
      <c r="G41" s="131">
        <f>(Ingreso!F29)</f>
        <v>0</v>
      </c>
      <c r="H41" s="132"/>
    </row>
    <row r="42" spans="1:8" outlineLevel="1" x14ac:dyDescent="0.25">
      <c r="A42" s="10" t="str">
        <f>Ingreso!A30</f>
        <v>SSS.05.03.000.000.000</v>
      </c>
      <c r="B42" s="11"/>
      <c r="C42" s="12" t="str">
        <f>+Egresos!B30</f>
        <v>Asignación Especial Transitoria, Art. 45, Ley Nº19.378</v>
      </c>
      <c r="D42" s="13">
        <f>(Ingreso!C30)</f>
        <v>25650470</v>
      </c>
      <c r="E42" s="13">
        <f>(Ingreso!D30)</f>
        <v>25999503</v>
      </c>
      <c r="F42" s="13">
        <f>(Ingreso!E30)</f>
        <v>23107083.704</v>
      </c>
      <c r="G42" s="131">
        <f>(Ingreso!F30)</f>
        <v>2892419.2959999992</v>
      </c>
      <c r="H42" s="132"/>
    </row>
    <row r="43" spans="1:8" outlineLevel="1" x14ac:dyDescent="0.25">
      <c r="A43" s="10" t="str">
        <f>Ingreso!A31</f>
        <v>SSS.05.03.002.000.000</v>
      </c>
      <c r="B43" s="11"/>
      <c r="C43" s="12" t="str">
        <f>+Egresos!B31</f>
        <v>Otras  Asignaciones Especiales</v>
      </c>
      <c r="D43" s="13">
        <f>(Ingreso!C31)</f>
        <v>0</v>
      </c>
      <c r="E43" s="13">
        <f>(Ingreso!D31)</f>
        <v>0</v>
      </c>
      <c r="F43" s="13">
        <f>(Ingreso!E31)</f>
        <v>0</v>
      </c>
      <c r="G43" s="131">
        <f>(Ingreso!F31)</f>
        <v>0</v>
      </c>
      <c r="H43" s="132"/>
    </row>
    <row r="44" spans="1:8" outlineLevel="1" x14ac:dyDescent="0.25">
      <c r="A44" s="10" t="str">
        <f>Ingreso!A32</f>
        <v>SSS.05.03.002.001.000</v>
      </c>
      <c r="B44" s="11"/>
      <c r="C44" s="12" t="str">
        <f>+Egresos!B32</f>
        <v>Asignación de Pérdida de Caja</v>
      </c>
      <c r="D44" s="13">
        <f>(Ingreso!C32)</f>
        <v>0</v>
      </c>
      <c r="E44" s="13">
        <f>(Ingreso!D32)</f>
        <v>0</v>
      </c>
      <c r="F44" s="13">
        <f>(Ingreso!E32)</f>
        <v>0</v>
      </c>
      <c r="G44" s="131">
        <f>(Ingreso!F32)</f>
        <v>0</v>
      </c>
      <c r="H44" s="132"/>
    </row>
    <row r="45" spans="1:8" outlineLevel="1" x14ac:dyDescent="0.25">
      <c r="A45" s="10" t="str">
        <f>Ingreso!A33</f>
        <v>SSS.05.03.002.999.000</v>
      </c>
      <c r="B45" s="11"/>
      <c r="C45" s="12" t="str">
        <f>+Egresos!B33</f>
        <v>Asignación por Pédrida de Caja, Art. 97, letra a), Ley Nº18.883</v>
      </c>
      <c r="D45" s="13">
        <f>(Ingreso!C33)</f>
        <v>0</v>
      </c>
      <c r="E45" s="13">
        <f>(Ingreso!D33)</f>
        <v>0</v>
      </c>
      <c r="F45" s="13">
        <f>(Ingreso!E33)</f>
        <v>0</v>
      </c>
      <c r="G45" s="131">
        <f>(Ingreso!F33)</f>
        <v>0</v>
      </c>
      <c r="H45" s="132"/>
    </row>
    <row r="46" spans="1:8" outlineLevel="1" x14ac:dyDescent="0.25">
      <c r="A46" s="10" t="str">
        <f>Ingreso!A34</f>
        <v>SSS.05.03.003.000.000</v>
      </c>
      <c r="B46" s="11"/>
      <c r="C46" s="12" t="str">
        <f>+Egresos!B34</f>
        <v>Asignación de Movilización</v>
      </c>
      <c r="D46" s="13">
        <f>(Ingreso!C34)</f>
        <v>0</v>
      </c>
      <c r="E46" s="13">
        <f>(Ingreso!D34)</f>
        <v>0</v>
      </c>
      <c r="F46" s="13">
        <f>(Ingreso!E34)</f>
        <v>0</v>
      </c>
      <c r="G46" s="131">
        <f>(Ingreso!F34)</f>
        <v>0</v>
      </c>
      <c r="H46" s="132"/>
    </row>
    <row r="47" spans="1:8" outlineLevel="1" x14ac:dyDescent="0.25">
      <c r="A47" s="10" t="str">
        <f>Ingreso!A35</f>
        <v>SSS.05.03.003.001.000</v>
      </c>
      <c r="B47" s="11"/>
      <c r="C47" s="12" t="str">
        <f>+Egresos!B35</f>
        <v>Asignación de Movilización, Art. 97, letra b), Ley Nº18.883</v>
      </c>
      <c r="D47" s="13">
        <f>(Ingreso!C35)</f>
        <v>0</v>
      </c>
      <c r="E47" s="13">
        <f>(Ingreso!D35)</f>
        <v>0</v>
      </c>
      <c r="F47" s="13">
        <f>(Ingreso!E35)</f>
        <v>0</v>
      </c>
      <c r="G47" s="131">
        <f>(Ingreso!F35)</f>
        <v>0</v>
      </c>
      <c r="H47" s="132"/>
    </row>
    <row r="48" spans="1:8" outlineLevel="1" x14ac:dyDescent="0.25">
      <c r="A48" s="10" t="str">
        <f>Ingreso!A36</f>
        <v>SSS.05.03.003.002.000</v>
      </c>
      <c r="B48" s="11"/>
      <c r="C48" s="12" t="str">
        <f>+Egresos!B36</f>
        <v>Asignaciones Compensatorias</v>
      </c>
      <c r="D48" s="13">
        <f>(Ingreso!C36)</f>
        <v>0</v>
      </c>
      <c r="E48" s="13">
        <f>(Ingreso!D36)</f>
        <v>0</v>
      </c>
      <c r="F48" s="13">
        <f>(Ingreso!E36)</f>
        <v>0</v>
      </c>
      <c r="G48" s="131">
        <f>(Ingreso!F36)</f>
        <v>0</v>
      </c>
      <c r="H48" s="132"/>
    </row>
    <row r="49" spans="1:8" outlineLevel="1" x14ac:dyDescent="0.25">
      <c r="A49" s="10" t="str">
        <f>Ingreso!A37</f>
        <v>SSS.05.03.003.003.000</v>
      </c>
      <c r="B49" s="11"/>
      <c r="C49" s="12" t="str">
        <f>+Egresos!B37</f>
        <v>Incremento Previsional, Art. 2, D.L. 3501, de 1980</v>
      </c>
      <c r="D49" s="13">
        <f>(Ingreso!C37)</f>
        <v>0</v>
      </c>
      <c r="E49" s="13">
        <f>(Ingreso!D37)</f>
        <v>0</v>
      </c>
      <c r="F49" s="13">
        <f>(Ingreso!E37)</f>
        <v>0</v>
      </c>
      <c r="G49" s="131">
        <f>(Ingreso!F37)</f>
        <v>0</v>
      </c>
      <c r="H49" s="132"/>
    </row>
    <row r="50" spans="1:8" outlineLevel="1" x14ac:dyDescent="0.25">
      <c r="A50" s="10" t="str">
        <f>Ingreso!A38</f>
        <v>SSS.05.03.003.004.000</v>
      </c>
      <c r="B50" s="11"/>
      <c r="C50" s="12" t="str">
        <f>+Egresos!B38</f>
        <v>Bonificación Compensatoria de Salud, Art. 3, Ley Nº18.566</v>
      </c>
      <c r="D50" s="13">
        <f>(Ingreso!C38)</f>
        <v>0</v>
      </c>
      <c r="E50" s="13">
        <f>(Ingreso!D38)</f>
        <v>0</v>
      </c>
      <c r="F50" s="13">
        <f>(Ingreso!E38)</f>
        <v>0</v>
      </c>
      <c r="G50" s="131">
        <f>(Ingreso!F38)</f>
        <v>0</v>
      </c>
      <c r="H50" s="132"/>
    </row>
    <row r="51" spans="1:8" outlineLevel="1" x14ac:dyDescent="0.25">
      <c r="A51" s="10" t="str">
        <f>Ingreso!A39</f>
        <v>SSS.05.03.003.999.000</v>
      </c>
      <c r="B51" s="11"/>
      <c r="C51" s="12" t="str">
        <f>+Egresos!B39</f>
        <v>Bonificación Compensatoria, Art.10, Ley Nº18.675</v>
      </c>
      <c r="D51" s="13">
        <f>(Ingreso!C39)</f>
        <v>0</v>
      </c>
      <c r="E51" s="13">
        <f>(Ingreso!D39)</f>
        <v>0</v>
      </c>
      <c r="F51" s="13">
        <f>(Ingreso!E39)</f>
        <v>0</v>
      </c>
      <c r="G51" s="131">
        <f>(Ingreso!F39)</f>
        <v>0</v>
      </c>
      <c r="H51" s="132"/>
    </row>
    <row r="52" spans="1:8" outlineLevel="1" x14ac:dyDescent="0.25">
      <c r="A52" s="10" t="str">
        <f>Ingreso!A40</f>
        <v>SSS.05.03.004.000.000</v>
      </c>
      <c r="B52" s="11"/>
      <c r="C52" s="12" t="str">
        <f>+Egresos!B40</f>
        <v>Bonificación Adicional Art. 11 Ley N° 18.675</v>
      </c>
      <c r="D52" s="13">
        <f>(Ingreso!C40)</f>
        <v>0</v>
      </c>
      <c r="E52" s="13">
        <f>(Ingreso!D40)</f>
        <v>0</v>
      </c>
      <c r="F52" s="13">
        <f>(Ingreso!E40)</f>
        <v>0</v>
      </c>
      <c r="G52" s="131">
        <f>(Ingreso!F40)</f>
        <v>0</v>
      </c>
      <c r="H52" s="132"/>
    </row>
    <row r="53" spans="1:8" outlineLevel="1" x14ac:dyDescent="0.25">
      <c r="A53" s="10" t="str">
        <f>Ingreso!A41</f>
        <v>SSS.05.03.004.001.000</v>
      </c>
      <c r="B53" s="11"/>
      <c r="C53" s="12" t="str">
        <f>+Egresos!B41</f>
        <v>Bonificación Art. 3, Ley Nº19.200</v>
      </c>
      <c r="D53" s="13">
        <f>(Ingreso!C41)</f>
        <v>0</v>
      </c>
      <c r="E53" s="13">
        <f>(Ingreso!D41)</f>
        <v>0</v>
      </c>
      <c r="F53" s="13">
        <f>(Ingreso!E41)</f>
        <v>0</v>
      </c>
      <c r="G53" s="131">
        <f>(Ingreso!F41)</f>
        <v>0</v>
      </c>
      <c r="H53" s="132"/>
    </row>
    <row r="54" spans="1:8" outlineLevel="1" x14ac:dyDescent="0.25">
      <c r="A54" s="10" t="str">
        <f>Ingreso!A42</f>
        <v>SSS.05.03.005.000.000</v>
      </c>
      <c r="B54" s="11"/>
      <c r="C54" s="12" t="str">
        <f>+Egresos!B42</f>
        <v>Bonificación Previsional, Art. 19, Ley Nº15.386</v>
      </c>
      <c r="D54" s="13">
        <f>(Ingreso!C42)</f>
        <v>0</v>
      </c>
      <c r="E54" s="13">
        <f>(Ingreso!D42)</f>
        <v>0</v>
      </c>
      <c r="F54" s="13">
        <f>(Ingreso!E42)</f>
        <v>0</v>
      </c>
      <c r="G54" s="131">
        <f>(Ingreso!F42)</f>
        <v>0</v>
      </c>
      <c r="H54" s="132"/>
    </row>
    <row r="55" spans="1:8" outlineLevel="1" x14ac:dyDescent="0.25">
      <c r="A55" s="10" t="str">
        <f>Ingreso!A43</f>
        <v>SSS.05.03.005.001.000</v>
      </c>
      <c r="B55" s="11"/>
      <c r="C55" s="12" t="str">
        <f>+Egresos!B43</f>
        <v>Remuneración Adicional, Art. 3 transitorio, Ley N° 19.070</v>
      </c>
      <c r="D55" s="13">
        <f>(Ingreso!C43)</f>
        <v>0</v>
      </c>
      <c r="E55" s="13">
        <f>(Ingreso!D43)</f>
        <v>0</v>
      </c>
      <c r="F55" s="13">
        <f>(Ingreso!E43)</f>
        <v>0</v>
      </c>
      <c r="G55" s="131">
        <f>(Ingreso!F43)</f>
        <v>0</v>
      </c>
      <c r="H55" s="132"/>
    </row>
    <row r="56" spans="1:8" outlineLevel="1" x14ac:dyDescent="0.25">
      <c r="A56" s="10" t="str">
        <f>Ingreso!A44</f>
        <v>SSS.05.03.006.000.000</v>
      </c>
      <c r="B56" s="11"/>
      <c r="C56" s="12" t="str">
        <f>+Egresos!B44</f>
        <v>Otras Asignaciones Compensatorias</v>
      </c>
      <c r="D56" s="13">
        <f>(Ingreso!C44)</f>
        <v>23921835</v>
      </c>
      <c r="E56" s="13">
        <f>(Ingreso!D44)</f>
        <v>24268618</v>
      </c>
      <c r="F56" s="13">
        <f>(Ingreso!E44)</f>
        <v>21700832.004000001</v>
      </c>
      <c r="G56" s="131">
        <f>(Ingreso!F44)</f>
        <v>2567785.9959999993</v>
      </c>
      <c r="H56" s="132"/>
    </row>
    <row r="57" spans="1:8" outlineLevel="1" x14ac:dyDescent="0.25">
      <c r="A57" s="10" t="str">
        <f>Ingreso!A45</f>
        <v>SSS.05.03.006.001.000</v>
      </c>
      <c r="B57" s="11"/>
      <c r="C57" s="12" t="str">
        <f>+Egresos!B45</f>
        <v>Asginaciones Sustitutivas</v>
      </c>
      <c r="D57" s="13">
        <f>(Ingreso!C45)</f>
        <v>15688803</v>
      </c>
      <c r="E57" s="13">
        <f>(Ingreso!D45)</f>
        <v>16042884</v>
      </c>
      <c r="F57" s="13">
        <f>(Ingreso!E45)</f>
        <v>16805655.848000001</v>
      </c>
      <c r="G57" s="131">
        <f>(Ingreso!F45)</f>
        <v>-762771.84800000116</v>
      </c>
      <c r="H57" s="132"/>
    </row>
    <row r="58" spans="1:8" outlineLevel="1" x14ac:dyDescent="0.25">
      <c r="A58" s="10" t="str">
        <f>Ingreso!A46</f>
        <v>SSS.05.03.006.002.000</v>
      </c>
      <c r="B58" s="11"/>
      <c r="C58" s="12" t="str">
        <f>+Egresos!B46</f>
        <v>Asignación Única, Art.4, Ley Nº18.717</v>
      </c>
      <c r="D58" s="13">
        <f>(Ingreso!C46)</f>
        <v>7625034</v>
      </c>
      <c r="E58" s="13">
        <f>(Ingreso!D46)</f>
        <v>7586761</v>
      </c>
      <c r="F58" s="13">
        <f>(Ingreso!E46)</f>
        <v>4895176.1559999995</v>
      </c>
      <c r="G58" s="131">
        <f>(Ingreso!F46)</f>
        <v>2691584.8440000005</v>
      </c>
      <c r="H58" s="132"/>
    </row>
    <row r="59" spans="1:8" outlineLevel="1" x14ac:dyDescent="0.25">
      <c r="A59" s="10" t="str">
        <f>Ingreso!A47</f>
        <v>SSS.05.03.006.003.000</v>
      </c>
      <c r="B59" s="11"/>
      <c r="C59" s="12" t="str">
        <f>+Egresos!B47</f>
        <v>Otras Asignaciones Sustitutivas</v>
      </c>
      <c r="D59" s="13">
        <f>(Ingreso!C47)</f>
        <v>607998</v>
      </c>
      <c r="E59" s="13">
        <f>(Ingreso!D47)</f>
        <v>638973</v>
      </c>
      <c r="F59" s="13">
        <f>(Ingreso!E47)</f>
        <v>0</v>
      </c>
      <c r="G59" s="131">
        <f>(Ingreso!F47)</f>
        <v>638973</v>
      </c>
      <c r="H59" s="132"/>
    </row>
    <row r="60" spans="1:8" outlineLevel="1" x14ac:dyDescent="0.25">
      <c r="A60" s="10" t="str">
        <f>Ingreso!A48</f>
        <v>SSS.05.03.007.000.000</v>
      </c>
      <c r="B60" s="11"/>
      <c r="C60" s="12" t="str">
        <f>+Egresos!B48</f>
        <v>Asignación de Responsabilidad</v>
      </c>
      <c r="D60" s="13">
        <f>(Ingreso!C48)</f>
        <v>0</v>
      </c>
      <c r="E60" s="13">
        <f>(Ingreso!D48)</f>
        <v>0</v>
      </c>
      <c r="F60" s="13">
        <f>(Ingreso!E48)</f>
        <v>0</v>
      </c>
      <c r="G60" s="131">
        <f>(Ingreso!F48)</f>
        <v>0</v>
      </c>
      <c r="H60" s="132"/>
    </row>
    <row r="61" spans="1:8" outlineLevel="1" x14ac:dyDescent="0.25">
      <c r="A61" s="10" t="str">
        <f>Ingreso!A49</f>
        <v>SSS.05.03.007.001.000</v>
      </c>
      <c r="B61" s="11"/>
      <c r="C61" s="12" t="str">
        <f>+Egresos!B49</f>
        <v>Asignación de Responsabilidad Judicial, Art. 2º,  Ley Nº 20.008</v>
      </c>
      <c r="D61" s="13">
        <f>(Ingreso!C49)</f>
        <v>0</v>
      </c>
      <c r="E61" s="13">
        <f>(Ingreso!D49)</f>
        <v>0</v>
      </c>
      <c r="F61" s="13">
        <f>(Ingreso!E49)</f>
        <v>0</v>
      </c>
      <c r="G61" s="131">
        <f>(Ingreso!F49)</f>
        <v>0</v>
      </c>
      <c r="H61" s="132"/>
    </row>
    <row r="62" spans="1:8" outlineLevel="1" x14ac:dyDescent="0.25">
      <c r="A62" s="10" t="str">
        <f>Ingreso!A50</f>
        <v>SSS.05.03.007.004.000</v>
      </c>
      <c r="B62" s="11"/>
      <c r="C62" s="12" t="str">
        <f>+Egresos!B50</f>
        <v>Asignación de Responsabilidad Directiva</v>
      </c>
      <c r="D62" s="13">
        <f>(Ingreso!C50)</f>
        <v>0</v>
      </c>
      <c r="E62" s="13">
        <f>(Ingreso!D50)</f>
        <v>0</v>
      </c>
      <c r="F62" s="13">
        <f>(Ingreso!E50)</f>
        <v>0</v>
      </c>
      <c r="G62" s="131">
        <f>(Ingreso!F50)</f>
        <v>0</v>
      </c>
      <c r="H62" s="132"/>
    </row>
    <row r="63" spans="1:8" outlineLevel="1" x14ac:dyDescent="0.25">
      <c r="A63" s="10" t="str">
        <f>Ingreso!A51</f>
        <v>SSS.05.03.007.999.000</v>
      </c>
      <c r="B63" s="11"/>
      <c r="C63" s="12" t="str">
        <f>+Egresos!B51</f>
        <v>Asignación de Responsabilidad, Art. 9, Decreto 252 de 1976</v>
      </c>
      <c r="D63" s="13">
        <f>(Ingreso!C51)</f>
        <v>0</v>
      </c>
      <c r="E63" s="13">
        <f>(Ingreso!D51)</f>
        <v>0</v>
      </c>
      <c r="F63" s="13">
        <f>(Ingreso!E51)</f>
        <v>0</v>
      </c>
      <c r="G63" s="131">
        <f>(Ingreso!F51)</f>
        <v>0</v>
      </c>
      <c r="H63" s="132"/>
    </row>
    <row r="64" spans="1:8" outlineLevel="1" x14ac:dyDescent="0.25">
      <c r="A64" s="10" t="str">
        <f>Ingreso!A52</f>
        <v>SSS.05.03.009.000.000</v>
      </c>
      <c r="B64" s="11"/>
      <c r="C64" s="12" t="str">
        <f>+Egresos!B52</f>
        <v>Componente Base Asignación de desempeño</v>
      </c>
      <c r="D64" s="13">
        <f>(Ingreso!C52)</f>
        <v>0</v>
      </c>
      <c r="E64" s="13">
        <f>(Ingreso!D52)</f>
        <v>0</v>
      </c>
      <c r="F64" s="13">
        <f>(Ingreso!E52)</f>
        <v>0</v>
      </c>
      <c r="G64" s="131">
        <f>(Ingreso!F52)</f>
        <v>0</v>
      </c>
      <c r="H64" s="132"/>
    </row>
    <row r="65" spans="1:8" outlineLevel="1" x14ac:dyDescent="0.25">
      <c r="A65" s="10" t="str">
        <f>Ingreso!A53</f>
        <v>SSS.05.03.009.001.000</v>
      </c>
      <c r="B65" s="11"/>
      <c r="C65" s="12" t="str">
        <f>+Egresos!B53</f>
        <v>Asignación Artículo 1, Ley Nº19.112</v>
      </c>
      <c r="D65" s="13">
        <f>(Ingreso!C53)</f>
        <v>0</v>
      </c>
      <c r="E65" s="13">
        <f>(Ingreso!D53)</f>
        <v>0</v>
      </c>
      <c r="F65" s="13">
        <f>(Ingreso!E53)</f>
        <v>0</v>
      </c>
      <c r="G65" s="131">
        <f>(Ingreso!F53)</f>
        <v>0</v>
      </c>
      <c r="H65" s="132"/>
    </row>
    <row r="66" spans="1:8" outlineLevel="1" x14ac:dyDescent="0.25">
      <c r="A66" s="10" t="str">
        <f>Ingreso!A54</f>
        <v>SSS.05.03.009.999.000</v>
      </c>
      <c r="B66" s="11"/>
      <c r="C66" s="12" t="str">
        <f>+Egresos!B54</f>
        <v>Asignación Especial Profesionales Ley Nº15.076, letra a), Art. 1, Ley Nº19.112</v>
      </c>
      <c r="D66" s="13">
        <f>(Ingreso!C54)</f>
        <v>0</v>
      </c>
      <c r="E66" s="13">
        <f>(Ingreso!D54)</f>
        <v>0</v>
      </c>
      <c r="F66" s="13">
        <f>(Ingreso!E54)</f>
        <v>0</v>
      </c>
      <c r="G66" s="131">
        <f>(Ingreso!F54)</f>
        <v>0</v>
      </c>
      <c r="H66" s="132"/>
    </row>
    <row r="67" spans="1:8" outlineLevel="1" x14ac:dyDescent="0.25">
      <c r="A67" s="10" t="str">
        <f>Ingreso!A55</f>
        <v>SSS.05.03.099.000.000</v>
      </c>
      <c r="B67" s="11"/>
      <c r="C67" s="12" t="str">
        <f>+Egresos!B55</f>
        <v>Asignación Especial Profesionales Ley Nº15.076, letra b), Art. 1, Ley Nº19.112</v>
      </c>
      <c r="D67" s="13">
        <f>(Ingreso!C55)</f>
        <v>218635</v>
      </c>
      <c r="E67" s="13">
        <f>(Ingreso!D55)</f>
        <v>220885</v>
      </c>
      <c r="F67" s="13">
        <f>(Ingreso!E55)</f>
        <v>211592.69999999998</v>
      </c>
      <c r="G67" s="131">
        <f>(Ingreso!F55)</f>
        <v>9292.3000000000175</v>
      </c>
      <c r="H67" s="132"/>
    </row>
    <row r="68" spans="1:8" outlineLevel="1" x14ac:dyDescent="0.25">
      <c r="A68" s="10" t="str">
        <f>Ingreso!A56</f>
        <v>SSS.05.03.100.000.000</v>
      </c>
      <c r="B68" s="11"/>
      <c r="C68" s="12" t="str">
        <f>+Egresos!B56</f>
        <v>Asignación Artículo 1, Ley Nº19.432</v>
      </c>
      <c r="D68" s="13">
        <f>(Ingreso!C56)</f>
        <v>0</v>
      </c>
      <c r="E68" s="13">
        <f>(Ingreso!D56)</f>
        <v>0</v>
      </c>
      <c r="F68" s="13">
        <f>(Ingreso!E56)</f>
        <v>0</v>
      </c>
      <c r="G68" s="131">
        <f>(Ingreso!F56)</f>
        <v>0</v>
      </c>
      <c r="H68" s="132"/>
    </row>
    <row r="69" spans="1:8" outlineLevel="1" x14ac:dyDescent="0.25">
      <c r="A69" s="10" t="str">
        <f>Ingreso!A57</f>
        <v>SSS.05.03.101.000.000</v>
      </c>
      <c r="B69" s="11"/>
      <c r="C69" s="12" t="str">
        <f>+Egresos!B57</f>
        <v>Asignación de Estímulo personal Médico Diurno</v>
      </c>
      <c r="D69" s="13">
        <f>(Ingreso!C57)</f>
        <v>1510000</v>
      </c>
      <c r="E69" s="13">
        <f>(Ingreso!D57)</f>
        <v>1510000</v>
      </c>
      <c r="F69" s="13">
        <f>(Ingreso!E57)</f>
        <v>1194659</v>
      </c>
      <c r="G69" s="131">
        <f>(Ingreso!F57)</f>
        <v>315341</v>
      </c>
      <c r="H69" s="132"/>
    </row>
    <row r="70" spans="1:8" outlineLevel="1" x14ac:dyDescent="0.25">
      <c r="A70" s="10" t="str">
        <f>Ingreso!A58</f>
        <v>SSS.05.06.000.000.000</v>
      </c>
      <c r="B70" s="11"/>
      <c r="C70" s="12" t="str">
        <f>+Egresos!B58</f>
        <v>Asignación de Estímulo Personal Médico y Profesores</v>
      </c>
      <c r="D70" s="13">
        <f>(Ingreso!C58)</f>
        <v>0</v>
      </c>
      <c r="E70" s="13">
        <f>(Ingreso!D58)</f>
        <v>0</v>
      </c>
      <c r="F70" s="13">
        <f>(Ingreso!E58)</f>
        <v>0</v>
      </c>
      <c r="G70" s="131">
        <f>(Ingreso!F58)</f>
        <v>0</v>
      </c>
      <c r="H70" s="132"/>
    </row>
    <row r="71" spans="1:8" outlineLevel="1" x14ac:dyDescent="0.25">
      <c r="A71" s="10" t="str">
        <f>Ingreso!A59</f>
        <v>SSS.05.06.001.000.000</v>
      </c>
      <c r="B71" s="11"/>
      <c r="C71" s="12" t="str">
        <f>+Egresos!B59</f>
        <v>Asignación por Desempeño en Condiciones Difíciles, Art. 28, Ley N° 19.378</v>
      </c>
      <c r="D71" s="13">
        <f>(Ingreso!C59)</f>
        <v>0</v>
      </c>
      <c r="E71" s="13">
        <f>(Ingreso!D59)</f>
        <v>0</v>
      </c>
      <c r="F71" s="13">
        <f>(Ingreso!E59)</f>
        <v>0</v>
      </c>
      <c r="G71" s="131">
        <f>(Ingreso!F59)</f>
        <v>0</v>
      </c>
      <c r="H71" s="132"/>
    </row>
    <row r="72" spans="1:8" x14ac:dyDescent="0.25">
      <c r="A72" s="10" t="str">
        <f>Ingreso!A60</f>
        <v>SSS.06.00.000.000.000</v>
      </c>
      <c r="B72" s="11"/>
      <c r="C72" s="12" t="str">
        <f>+Egresos!B60</f>
        <v>Asignación de Estímulo, Art. 65, Ley Nª18.482</v>
      </c>
      <c r="D72" s="13">
        <f>(Ingreso!C60)</f>
        <v>0</v>
      </c>
      <c r="E72" s="13">
        <f>(Ingreso!D60)</f>
        <v>0</v>
      </c>
      <c r="F72" s="13">
        <f>(Ingreso!E60)</f>
        <v>0</v>
      </c>
      <c r="G72" s="131">
        <f>(Ingreso!F60)</f>
        <v>0</v>
      </c>
      <c r="H72" s="132"/>
    </row>
    <row r="73" spans="1:8" outlineLevel="1" x14ac:dyDescent="0.25">
      <c r="A73" s="10" t="str">
        <f>Ingreso!A61</f>
        <v>SSS.06.01.000.000.000</v>
      </c>
      <c r="B73" s="11"/>
      <c r="C73" s="12" t="str">
        <f>+Egresos!B61</f>
        <v>Asignación de Estímulo, Art. 14, Ley Nª15.076</v>
      </c>
      <c r="D73" s="13">
        <f>(Ingreso!C61)</f>
        <v>0</v>
      </c>
      <c r="E73" s="13">
        <f>(Ingreso!D61)</f>
        <v>0</v>
      </c>
      <c r="F73" s="13">
        <f>(Ingreso!E61)</f>
        <v>0</v>
      </c>
      <c r="G73" s="131">
        <f>(Ingreso!F61)</f>
        <v>0</v>
      </c>
      <c r="H73" s="132"/>
    </row>
    <row r="74" spans="1:8" outlineLevel="1" x14ac:dyDescent="0.25">
      <c r="A74" s="10" t="str">
        <f>Ingreso!A62</f>
        <v>SSS.06.02.000.000.000</v>
      </c>
      <c r="B74" s="11"/>
      <c r="C74" s="12" t="str">
        <f>+Egresos!B62</f>
        <v>Asignación de Experiencia Calificada</v>
      </c>
      <c r="D74" s="13">
        <f>(Ingreso!C62)</f>
        <v>0</v>
      </c>
      <c r="E74" s="13">
        <f>(Ingreso!D62)</f>
        <v>0</v>
      </c>
      <c r="F74" s="13">
        <f>(Ingreso!E62)</f>
        <v>0</v>
      </c>
      <c r="G74" s="131">
        <f>(Ingreso!F62)</f>
        <v>0</v>
      </c>
      <c r="H74" s="132"/>
    </row>
    <row r="75" spans="1:8" outlineLevel="1" x14ac:dyDescent="0.25">
      <c r="A75" s="10" t="str">
        <f>Ingreso!A63</f>
        <v>SSS.06.03.000.000.000</v>
      </c>
      <c r="B75" s="11"/>
      <c r="C75" s="12" t="str">
        <f>+Egresos!B63</f>
        <v>Asignación Post-Título, Art. 42, Ley N° 19.378</v>
      </c>
      <c r="D75" s="13">
        <f>(Ingreso!C63)</f>
        <v>0</v>
      </c>
      <c r="E75" s="13">
        <f>(Ingreso!D63)</f>
        <v>0</v>
      </c>
      <c r="F75" s="13">
        <f>(Ingreso!E63)</f>
        <v>0</v>
      </c>
      <c r="G75" s="131">
        <f>(Ingreso!F63)</f>
        <v>0</v>
      </c>
      <c r="H75" s="132"/>
    </row>
    <row r="76" spans="1:8" outlineLevel="1" x14ac:dyDescent="0.25">
      <c r="A76" s="10" t="str">
        <f>Ingreso!A64</f>
        <v>SSS.06.04.000.000.000</v>
      </c>
      <c r="B76" s="11"/>
      <c r="C76" s="12" t="str">
        <f>+Egresos!B64</f>
        <v>Asignación de Reforzamiento Profesional Diurno</v>
      </c>
      <c r="D76" s="13">
        <f>(Ingreso!C64)</f>
        <v>0</v>
      </c>
      <c r="E76" s="13">
        <f>(Ingreso!D64)</f>
        <v>0</v>
      </c>
      <c r="F76" s="13">
        <f>(Ingreso!E64)</f>
        <v>0</v>
      </c>
      <c r="G76" s="131">
        <f>(Ingreso!F64)</f>
        <v>0</v>
      </c>
      <c r="H76" s="132"/>
    </row>
    <row r="77" spans="1:8" outlineLevel="1" x14ac:dyDescent="0.25">
      <c r="A77" s="10" t="str">
        <f>Ingreso!A65</f>
        <v>SSS.06.99.000.000.000</v>
      </c>
      <c r="B77" s="11"/>
      <c r="C77" s="12" t="str">
        <f>+Egresos!B65</f>
        <v>Asignación Única</v>
      </c>
      <c r="D77" s="13">
        <f>(Ingreso!C65)</f>
        <v>0</v>
      </c>
      <c r="E77" s="13">
        <f>(Ingreso!D65)</f>
        <v>0</v>
      </c>
      <c r="F77" s="13">
        <f>(Ingreso!E65)</f>
        <v>0</v>
      </c>
      <c r="G77" s="131">
        <f>(Ingreso!F65)</f>
        <v>0</v>
      </c>
      <c r="H77" s="132"/>
    </row>
    <row r="78" spans="1:8" x14ac:dyDescent="0.25">
      <c r="A78" s="10" t="str">
        <f>Ingreso!A66</f>
        <v>SSS.07.00.000.000.000</v>
      </c>
      <c r="B78" s="11"/>
      <c r="C78" s="12" t="str">
        <f>+Egresos!B66</f>
        <v>Asignación Zonas Extremas</v>
      </c>
      <c r="D78" s="13">
        <f>(Ingreso!C66)</f>
        <v>0</v>
      </c>
      <c r="E78" s="13">
        <f>(Ingreso!D66)</f>
        <v>0</v>
      </c>
      <c r="F78" s="13">
        <f>(Ingreso!E66)</f>
        <v>0</v>
      </c>
      <c r="G78" s="131">
        <f>(Ingreso!F66)</f>
        <v>0</v>
      </c>
      <c r="H78" s="132"/>
    </row>
    <row r="79" spans="1:8" outlineLevel="1" x14ac:dyDescent="0.25">
      <c r="A79" s="10" t="str">
        <f>Ingreso!A67</f>
        <v>SSS.07.01.000.000.000</v>
      </c>
      <c r="B79" s="11"/>
      <c r="C79" s="12" t="str">
        <f>+Egresos!B67</f>
        <v>Asignación Inherente al Cargo Ley Nº 18.695</v>
      </c>
      <c r="D79" s="13">
        <f>(Ingreso!C67)</f>
        <v>0</v>
      </c>
      <c r="E79" s="13">
        <f>(Ingreso!D67)</f>
        <v>0</v>
      </c>
      <c r="F79" s="13">
        <f>(Ingreso!E67)</f>
        <v>0</v>
      </c>
      <c r="G79" s="131">
        <f>(Ingreso!F67)</f>
        <v>0</v>
      </c>
      <c r="H79" s="132"/>
    </row>
    <row r="80" spans="1:8" outlineLevel="1" x14ac:dyDescent="0.25">
      <c r="A80" s="10" t="str">
        <f>Ingreso!A68</f>
        <v>SSS.07.02.000.000.000</v>
      </c>
      <c r="B80" s="11"/>
      <c r="C80" s="12" t="str">
        <f>+Egresos!B68</f>
        <v>Asignación de Atención Primaria Municipal</v>
      </c>
      <c r="D80" s="13">
        <f>(Ingreso!C68)</f>
        <v>0</v>
      </c>
      <c r="E80" s="13">
        <f>(Ingreso!D68)</f>
        <v>0</v>
      </c>
      <c r="F80" s="13">
        <f>(Ingreso!E68)</f>
        <v>0</v>
      </c>
      <c r="G80" s="131">
        <f>(Ingreso!F68)</f>
        <v>0</v>
      </c>
      <c r="H80" s="132"/>
    </row>
    <row r="81" spans="1:8" s="17" customFormat="1" x14ac:dyDescent="0.25">
      <c r="A81" s="10" t="str">
        <f>Ingreso!A69</f>
        <v>SSS.08.00.000.000.000</v>
      </c>
      <c r="B81" s="16"/>
      <c r="C81" s="12" t="str">
        <f>+Egresos!B69</f>
        <v>Asignación Atención Primaria Salud, Arts. 23 y 25, Ley N° 19.378</v>
      </c>
      <c r="D81" s="13">
        <f>(Ingreso!C69)</f>
        <v>728063</v>
      </c>
      <c r="E81" s="13">
        <f>(Ingreso!D69)</f>
        <v>2479267</v>
      </c>
      <c r="F81" s="13">
        <f>(Ingreso!E69)</f>
        <v>1226718.162</v>
      </c>
      <c r="G81" s="131">
        <f>(Ingreso!F69)</f>
        <v>1252548.838</v>
      </c>
      <c r="H81" s="132"/>
    </row>
    <row r="82" spans="1:8" outlineLevel="1" x14ac:dyDescent="0.25">
      <c r="A82" s="10" t="str">
        <f>Ingreso!A70</f>
        <v>SSS.08.01.000.000.000</v>
      </c>
      <c r="B82" s="11"/>
      <c r="C82" s="12" t="str">
        <f>+Egresos!B70</f>
        <v>Asignación de Experiencia</v>
      </c>
      <c r="D82" s="13">
        <f>(Ingreso!C70)</f>
        <v>563189</v>
      </c>
      <c r="E82" s="13">
        <f>(Ingreso!D70)</f>
        <v>563189</v>
      </c>
      <c r="F82" s="13">
        <f>(Ingreso!E70)</f>
        <v>589764.42599999998</v>
      </c>
      <c r="G82" s="131">
        <f>(Ingreso!F70)</f>
        <v>-26575.425999999978</v>
      </c>
      <c r="H82" s="132"/>
    </row>
    <row r="83" spans="1:8" outlineLevel="1" x14ac:dyDescent="0.25">
      <c r="A83" s="10" t="str">
        <f>Ingreso!A71</f>
        <v>SSS.08.01.001.000.000</v>
      </c>
      <c r="B83" s="11"/>
      <c r="C83" s="12" t="str">
        <f>+Egresos!B71</f>
        <v>Asignación por Tramo de Desarrollo Profesional</v>
      </c>
      <c r="D83" s="13">
        <f>(Ingreso!C71)</f>
        <v>0</v>
      </c>
      <c r="E83" s="13">
        <f>(Ingreso!D71)</f>
        <v>0</v>
      </c>
      <c r="F83" s="13">
        <f>(Ingreso!E71)</f>
        <v>0</v>
      </c>
      <c r="G83" s="131">
        <f>(Ingreso!F71)</f>
        <v>0</v>
      </c>
      <c r="H83" s="132"/>
    </row>
    <row r="84" spans="1:8" outlineLevel="1" x14ac:dyDescent="0.25">
      <c r="A84" s="10" t="str">
        <f>Ingreso!A72</f>
        <v>SSS.08.01.002.000.000</v>
      </c>
      <c r="B84" s="11"/>
      <c r="C84" s="12" t="str">
        <f>+Egresos!B72</f>
        <v>Asignación de Reconocimiento por Docencia en Establecimientos de Alta Concentración de Alumnos Prioritarios</v>
      </c>
      <c r="D84" s="13">
        <f>(Ingreso!C72)</f>
        <v>563189</v>
      </c>
      <c r="E84" s="13">
        <f>(Ingreso!D72)</f>
        <v>563189</v>
      </c>
      <c r="F84" s="13">
        <f>(Ingreso!E72)</f>
        <v>589764.42599999998</v>
      </c>
      <c r="G84" s="131">
        <f>(Ingreso!F72)</f>
        <v>-26575.425999999978</v>
      </c>
      <c r="H84" s="132"/>
    </row>
    <row r="85" spans="1:8" outlineLevel="1" x14ac:dyDescent="0.25">
      <c r="A85" s="10" t="str">
        <f>Ingreso!A73</f>
        <v>SSS.08.02.000.000.000</v>
      </c>
      <c r="B85" s="11"/>
      <c r="C85" s="12" t="str">
        <f>+Egresos!B73</f>
        <v>Asignación de Responsabilidad Directiva y Asignación Técnico Pedagógica</v>
      </c>
      <c r="D85" s="13">
        <f>(Ingreso!C73)</f>
        <v>0</v>
      </c>
      <c r="E85" s="13">
        <f>(Ingreso!D73)</f>
        <v>0</v>
      </c>
      <c r="F85" s="13">
        <f>(Ingreso!E73)</f>
        <v>0</v>
      </c>
      <c r="G85" s="131">
        <f>(Ingreso!F73)</f>
        <v>0</v>
      </c>
      <c r="H85" s="132"/>
    </row>
    <row r="86" spans="1:8" outlineLevel="1" x14ac:dyDescent="0.25">
      <c r="A86" s="10" t="str">
        <f>Ingreso!A74</f>
        <v>SSS.08.02.001.000.000</v>
      </c>
      <c r="B86" s="11"/>
      <c r="C86" s="12" t="str">
        <f>+Egresos!B74</f>
        <v>Asignación por Responsabilidad Directiva</v>
      </c>
      <c r="D86" s="13">
        <f>(Ingreso!C74)</f>
        <v>0</v>
      </c>
      <c r="E86" s="13">
        <f>(Ingreso!D74)</f>
        <v>0</v>
      </c>
      <c r="F86" s="13">
        <f>(Ingreso!E74)</f>
        <v>0</v>
      </c>
      <c r="G86" s="131">
        <f>(Ingreso!F74)</f>
        <v>0</v>
      </c>
      <c r="H86" s="132"/>
    </row>
    <row r="87" spans="1:8" outlineLevel="1" x14ac:dyDescent="0.25">
      <c r="A87" s="10" t="str">
        <f>Ingreso!A75</f>
        <v>SSS.08.02.001.001.000</v>
      </c>
      <c r="B87" s="11"/>
      <c r="C87" s="12" t="str">
        <f>+Egresos!B75</f>
        <v>Asignación de Responsabilidad Técnico Pedagógica</v>
      </c>
      <c r="D87" s="13">
        <f>(Ingreso!C75)</f>
        <v>0</v>
      </c>
      <c r="E87" s="13">
        <f>(Ingreso!D75)</f>
        <v>0</v>
      </c>
      <c r="F87" s="13">
        <f>(Ingreso!E75)</f>
        <v>0</v>
      </c>
      <c r="G87" s="131">
        <f>(Ingreso!F75)</f>
        <v>0</v>
      </c>
      <c r="H87" s="132"/>
    </row>
    <row r="88" spans="1:8" outlineLevel="1" x14ac:dyDescent="0.25">
      <c r="A88" s="10" t="str">
        <f>Ingreso!A76</f>
        <v>SSS.08.02.001.002.000</v>
      </c>
      <c r="B88" s="11"/>
      <c r="C88" s="12" t="str">
        <f>+Egresos!B76</f>
        <v>Bonificación por Reconocimiento Profesional</v>
      </c>
      <c r="D88" s="13">
        <f>(Ingreso!C76)</f>
        <v>0</v>
      </c>
      <c r="E88" s="13">
        <f>(Ingreso!D76)</f>
        <v>0</v>
      </c>
      <c r="F88" s="13">
        <f>(Ingreso!E76)</f>
        <v>0</v>
      </c>
      <c r="G88" s="131">
        <f>(Ingreso!F76)</f>
        <v>0</v>
      </c>
      <c r="H88" s="132"/>
    </row>
    <row r="89" spans="1:8" outlineLevel="1" x14ac:dyDescent="0.25">
      <c r="A89" s="10" t="str">
        <f>Ingreso!A77</f>
        <v>SSS.08.02.001.003.000</v>
      </c>
      <c r="B89" s="11"/>
      <c r="C89" s="12" t="str">
        <f>+Egresos!B77</f>
        <v>Bonificación por Excelencia Académica</v>
      </c>
      <c r="D89" s="13">
        <f>(Ingreso!C77)</f>
        <v>0</v>
      </c>
      <c r="E89" s="13">
        <f>(Ingreso!D77)</f>
        <v>0</v>
      </c>
      <c r="F89" s="13">
        <f>(Ingreso!E77)</f>
        <v>0</v>
      </c>
      <c r="G89" s="131">
        <f>(Ingreso!F77)</f>
        <v>0</v>
      </c>
      <c r="H89" s="132"/>
    </row>
    <row r="90" spans="1:8" outlineLevel="1" x14ac:dyDescent="0.25">
      <c r="A90" s="10" t="str">
        <f>Ingreso!A78</f>
        <v>SSS.08.02.001.004.000</v>
      </c>
      <c r="B90" s="11"/>
      <c r="C90" s="12" t="str">
        <f>+Egresos!B78</f>
        <v>Otras Asignaciones</v>
      </c>
      <c r="D90" s="13">
        <f>(Ingreso!C78)</f>
        <v>0</v>
      </c>
      <c r="E90" s="13">
        <f>(Ingreso!D78)</f>
        <v>0</v>
      </c>
      <c r="F90" s="13">
        <f>(Ingreso!E78)</f>
        <v>0</v>
      </c>
      <c r="G90" s="131">
        <f>(Ingreso!F78)</f>
        <v>0</v>
      </c>
      <c r="H90" s="132"/>
    </row>
    <row r="91" spans="1:8" outlineLevel="1" x14ac:dyDescent="0.25">
      <c r="A91" s="10" t="str">
        <f>Ingreso!A79</f>
        <v>SSS.08.02.001.999.000</v>
      </c>
      <c r="B91" s="11"/>
      <c r="C91" s="12" t="str">
        <f>+Egresos!B79</f>
        <v>Aportes del Empleador</v>
      </c>
      <c r="D91" s="13">
        <f>(Ingreso!C79)</f>
        <v>0</v>
      </c>
      <c r="E91" s="13">
        <f>(Ingreso!D79)</f>
        <v>0</v>
      </c>
      <c r="F91" s="13">
        <f>(Ingreso!E79)</f>
        <v>0</v>
      </c>
      <c r="G91" s="131">
        <f>(Ingreso!F79)</f>
        <v>0</v>
      </c>
      <c r="H91" s="132"/>
    </row>
    <row r="92" spans="1:8" outlineLevel="1" x14ac:dyDescent="0.25">
      <c r="A92" s="10" t="str">
        <f>Ingreso!A80</f>
        <v>SSS.08.02.002.000.000</v>
      </c>
      <c r="B92" s="11"/>
      <c r="C92" s="12" t="str">
        <f>+Egresos!B80</f>
        <v>A Servicios de Bienestar</v>
      </c>
      <c r="D92" s="13">
        <f>(Ingreso!C80)</f>
        <v>0</v>
      </c>
      <c r="E92" s="13">
        <f>(Ingreso!D80)</f>
        <v>0</v>
      </c>
      <c r="F92" s="13">
        <f>(Ingreso!E80)</f>
        <v>0</v>
      </c>
      <c r="G92" s="131">
        <f>(Ingreso!F80)</f>
        <v>0</v>
      </c>
      <c r="H92" s="132"/>
    </row>
    <row r="93" spans="1:8" outlineLevel="1" x14ac:dyDescent="0.25">
      <c r="A93" s="10" t="str">
        <f>Ingreso!A81</f>
        <v>SSS.08.02.002.001.000</v>
      </c>
      <c r="B93" s="11"/>
      <c r="C93" s="12" t="str">
        <f>+Egresos!B81</f>
        <v>Otras Cotizaciones Previsionales</v>
      </c>
      <c r="D93" s="13">
        <f>(Ingreso!C81)</f>
        <v>0</v>
      </c>
      <c r="E93" s="13">
        <f>(Ingreso!D81)</f>
        <v>0</v>
      </c>
      <c r="F93" s="13">
        <f>(Ingreso!E81)</f>
        <v>0</v>
      </c>
      <c r="G93" s="131">
        <f>(Ingreso!F81)</f>
        <v>0</v>
      </c>
      <c r="H93" s="132"/>
    </row>
    <row r="94" spans="1:8" outlineLevel="1" x14ac:dyDescent="0.25">
      <c r="A94" s="10" t="str">
        <f>Ingreso!A82</f>
        <v>SSS.08.02.002.002.000</v>
      </c>
      <c r="B94" s="11"/>
      <c r="C94" s="12" t="str">
        <f>+Egresos!B82</f>
        <v>Asignaciones por Desempeño</v>
      </c>
      <c r="D94" s="13">
        <f>(Ingreso!C82)</f>
        <v>0</v>
      </c>
      <c r="E94" s="13">
        <f>(Ingreso!D82)</f>
        <v>0</v>
      </c>
      <c r="F94" s="13">
        <f>(Ingreso!E82)</f>
        <v>0</v>
      </c>
      <c r="G94" s="131">
        <f>(Ingreso!F82)</f>
        <v>0</v>
      </c>
      <c r="H94" s="132"/>
    </row>
    <row r="95" spans="1:8" outlineLevel="1" x14ac:dyDescent="0.25">
      <c r="A95" s="10" t="str">
        <f>Ingreso!A83</f>
        <v>SSS.08.02.002.003.000</v>
      </c>
      <c r="B95" s="11"/>
      <c r="C95" s="12" t="str">
        <f>+Egresos!B83</f>
        <v>Desempeño Institucional</v>
      </c>
      <c r="D95" s="13">
        <f>(Ingreso!C83)</f>
        <v>0</v>
      </c>
      <c r="E95" s="13">
        <f>(Ingreso!D83)</f>
        <v>0</v>
      </c>
      <c r="F95" s="13">
        <f>(Ingreso!E83)</f>
        <v>0</v>
      </c>
      <c r="G95" s="131">
        <f>(Ingreso!F83)</f>
        <v>0</v>
      </c>
      <c r="H95" s="132"/>
    </row>
    <row r="96" spans="1:8" outlineLevel="1" x14ac:dyDescent="0.25">
      <c r="A96" s="10" t="str">
        <f>Ingreso!A84</f>
        <v>SSS.08.02.002.999.000</v>
      </c>
      <c r="B96" s="11"/>
      <c r="C96" s="12" t="str">
        <f>+Egresos!B84</f>
        <v>Asignación de Mejoramiento de la Gestión Municipal, Art. 1, Ley Nº20.008</v>
      </c>
      <c r="D96" s="13">
        <f>(Ingreso!C84)</f>
        <v>0</v>
      </c>
      <c r="E96" s="13">
        <f>(Ingreso!D84)</f>
        <v>0</v>
      </c>
      <c r="F96" s="13">
        <f>(Ingreso!E84)</f>
        <v>0</v>
      </c>
      <c r="G96" s="131">
        <f>(Ingreso!F84)</f>
        <v>0</v>
      </c>
      <c r="H96" s="132"/>
    </row>
    <row r="97" spans="1:8" outlineLevel="1" x14ac:dyDescent="0.25">
      <c r="A97" s="10" t="str">
        <f>Ingreso!A85</f>
        <v>SSS.08.02.003.000.000</v>
      </c>
      <c r="B97" s="11"/>
      <c r="C97" s="12" t="str">
        <f>+Egresos!B85</f>
        <v>Bonificación Excelencia</v>
      </c>
      <c r="D97" s="13">
        <f>(Ingreso!C85)</f>
        <v>0</v>
      </c>
      <c r="E97" s="13">
        <f>(Ingreso!D85)</f>
        <v>0</v>
      </c>
      <c r="F97" s="13">
        <f>(Ingreso!E85)</f>
        <v>0</v>
      </c>
      <c r="G97" s="131">
        <f>(Ingreso!F85)</f>
        <v>0</v>
      </c>
      <c r="H97" s="132"/>
    </row>
    <row r="98" spans="1:8" outlineLevel="1" x14ac:dyDescent="0.25">
      <c r="A98" s="10" t="str">
        <f>Ingreso!A86</f>
        <v>SSS.08.02.004.000.000</v>
      </c>
      <c r="B98" s="11"/>
      <c r="C98" s="12" t="str">
        <f>+Egresos!B86</f>
        <v>Desempeño Colectivo</v>
      </c>
      <c r="D98" s="13">
        <f>(Ingreso!C86)</f>
        <v>0</v>
      </c>
      <c r="E98" s="13">
        <f>(Ingreso!D86)</f>
        <v>0</v>
      </c>
      <c r="F98" s="13">
        <f>(Ingreso!E86)</f>
        <v>0</v>
      </c>
      <c r="G98" s="131">
        <f>(Ingreso!F86)</f>
        <v>0</v>
      </c>
      <c r="H98" s="132"/>
    </row>
    <row r="99" spans="1:8" outlineLevel="1" x14ac:dyDescent="0.25">
      <c r="A99" s="10" t="str">
        <f>Ingreso!A87</f>
        <v>SSS.08.02.005.000.000</v>
      </c>
      <c r="B99" s="11"/>
      <c r="C99" s="12" t="str">
        <f>+Egresos!B87</f>
        <v>Desempeño Individual</v>
      </c>
      <c r="D99" s="13">
        <f>(Ingreso!C87)</f>
        <v>0</v>
      </c>
      <c r="E99" s="13">
        <f>(Ingreso!D87)</f>
        <v>0</v>
      </c>
      <c r="F99" s="13">
        <f>(Ingreso!E87)</f>
        <v>0</v>
      </c>
      <c r="G99" s="131">
        <f>(Ingreso!F87)</f>
        <v>0</v>
      </c>
      <c r="H99" s="132"/>
    </row>
    <row r="100" spans="1:8" outlineLevel="1" x14ac:dyDescent="0.25">
      <c r="A100" s="10" t="str">
        <f>Ingreso!A88</f>
        <v>SSS.08.02.006.000.000</v>
      </c>
      <c r="B100" s="11"/>
      <c r="C100" s="12" t="str">
        <f>+Egresos!B88</f>
        <v>Asignación de Mejoramiento de la Gestión Municipal, Art. 1, Ley Nº20.008</v>
      </c>
      <c r="D100" s="13">
        <f>(Ingreso!C88)</f>
        <v>0</v>
      </c>
      <c r="E100" s="13">
        <f>(Ingreso!D88)</f>
        <v>0</v>
      </c>
      <c r="F100" s="13">
        <f>(Ingreso!E88)</f>
        <v>0</v>
      </c>
      <c r="G100" s="131">
        <f>(Ingreso!F88)</f>
        <v>0</v>
      </c>
      <c r="H100" s="132"/>
    </row>
    <row r="101" spans="1:8" outlineLevel="1" x14ac:dyDescent="0.25">
      <c r="A101" s="10" t="str">
        <f>Ingreso!A89</f>
        <v>SSS.08.02.007.000.000</v>
      </c>
      <c r="B101" s="11"/>
      <c r="C101" s="12" t="str">
        <f>+Egresos!B89</f>
        <v>Asignación de Incentivo por Gestión Jurisdiccional, Art. 2, Ley Nº20.008</v>
      </c>
      <c r="D101" s="13">
        <f>(Ingreso!C89)</f>
        <v>0</v>
      </c>
      <c r="E101" s="13">
        <f>(Ingreso!D89)</f>
        <v>0</v>
      </c>
      <c r="F101" s="13">
        <f>(Ingreso!E89)</f>
        <v>0</v>
      </c>
      <c r="G101" s="131">
        <f>(Ingreso!F89)</f>
        <v>0</v>
      </c>
      <c r="H101" s="132"/>
    </row>
    <row r="102" spans="1:8" outlineLevel="1" x14ac:dyDescent="0.25">
      <c r="A102" s="10" t="str">
        <f>Ingreso!A90</f>
        <v>SSS.08.02.008.000.000</v>
      </c>
      <c r="B102" s="11"/>
      <c r="C102" s="12" t="str">
        <f>+Egresos!B90</f>
        <v>Asignación Especial de Incentivo Profesional, Art. 47, Ley N° 19.070</v>
      </c>
      <c r="D102" s="13">
        <f>(Ingreso!C90)</f>
        <v>0</v>
      </c>
      <c r="E102" s="13">
        <f>(Ingreso!D90)</f>
        <v>0</v>
      </c>
      <c r="F102" s="13">
        <f>(Ingreso!E90)</f>
        <v>0</v>
      </c>
      <c r="G102" s="131">
        <f>(Ingreso!F90)</f>
        <v>0</v>
      </c>
      <c r="H102" s="132"/>
    </row>
    <row r="103" spans="1:8" outlineLevel="1" x14ac:dyDescent="0.25">
      <c r="A103" s="10" t="str">
        <f>Ingreso!A91</f>
        <v>SSS.08.02.009.000.000</v>
      </c>
      <c r="B103" s="11"/>
      <c r="C103" s="12" t="str">
        <f>+Egresos!B91</f>
        <v>Asignación Variable por Desempeño Individual</v>
      </c>
      <c r="D103" s="13">
        <f>(Ingreso!C91)</f>
        <v>0</v>
      </c>
      <c r="E103" s="13">
        <f>(Ingreso!D91)</f>
        <v>0</v>
      </c>
      <c r="F103" s="13">
        <f>(Ingreso!E91)</f>
        <v>0</v>
      </c>
      <c r="G103" s="131">
        <f>(Ingreso!F91)</f>
        <v>0</v>
      </c>
      <c r="H103" s="132"/>
    </row>
    <row r="104" spans="1:8" outlineLevel="1" collapsed="1" x14ac:dyDescent="0.25">
      <c r="A104" s="10" t="str">
        <f>Ingreso!A92</f>
        <v>SSS.08.03.000.000.000</v>
      </c>
      <c r="B104" s="11"/>
      <c r="C104" s="12" t="str">
        <f>+Egresos!B92</f>
        <v>Asignación por Mérito, Art. 30 de la Ley Nº19.378, agrega Ley Nº19.607</v>
      </c>
      <c r="D104" s="13">
        <f>(Ingreso!C92)</f>
        <v>0</v>
      </c>
      <c r="E104" s="13">
        <f>(Ingreso!D92)</f>
        <v>0</v>
      </c>
      <c r="F104" s="13">
        <f>(Ingreso!E92)</f>
        <v>0</v>
      </c>
      <c r="G104" s="131">
        <f>(Ingreso!F92)</f>
        <v>0</v>
      </c>
      <c r="H104" s="132"/>
    </row>
    <row r="105" spans="1:8" outlineLevel="2" x14ac:dyDescent="0.25">
      <c r="A105" s="10" t="str">
        <f>Ingreso!A93</f>
        <v>SSS.08.03.001.000.000</v>
      </c>
      <c r="B105" s="11"/>
      <c r="C105" s="12" t="str">
        <f>+Egresos!B93</f>
        <v>Remuneraciones Variables</v>
      </c>
      <c r="D105" s="13">
        <f>(Ingreso!C93)</f>
        <v>0</v>
      </c>
      <c r="E105" s="13">
        <f>(Ingreso!D93)</f>
        <v>0</v>
      </c>
      <c r="F105" s="13">
        <f>(Ingreso!E93)</f>
        <v>0</v>
      </c>
      <c r="G105" s="131">
        <f>(Ingreso!F93)</f>
        <v>0</v>
      </c>
      <c r="H105" s="132"/>
    </row>
    <row r="106" spans="1:8" outlineLevel="2" x14ac:dyDescent="0.25">
      <c r="A106" s="10" t="str">
        <f>Ingreso!A94</f>
        <v>SSS.08.03.002.000.000</v>
      </c>
      <c r="B106" s="11"/>
      <c r="C106" s="12" t="str">
        <f>+Egresos!B94</f>
        <v>Asignación de Estímulo Jornadas Prioritarias</v>
      </c>
      <c r="D106" s="13">
        <f>(Ingreso!C94)</f>
        <v>0</v>
      </c>
      <c r="E106" s="13">
        <f>(Ingreso!D94)</f>
        <v>0</v>
      </c>
      <c r="F106" s="13">
        <f>(Ingreso!E94)</f>
        <v>0</v>
      </c>
      <c r="G106" s="131">
        <f>(Ingreso!F94)</f>
        <v>0</v>
      </c>
      <c r="H106" s="132"/>
    </row>
    <row r="107" spans="1:8" outlineLevel="2" x14ac:dyDescent="0.25">
      <c r="A107" s="10" t="str">
        <f>Ingreso!A95</f>
        <v>SSS.08.03.003.000.000</v>
      </c>
      <c r="B107" s="11"/>
      <c r="C107" s="12" t="str">
        <f>+Egresos!B95</f>
        <v>Asignación Artículo 3, Ley Nº19.264</v>
      </c>
      <c r="D107" s="13">
        <f>(Ingreso!C95)</f>
        <v>0</v>
      </c>
      <c r="E107" s="13">
        <f>(Ingreso!D95)</f>
        <v>0</v>
      </c>
      <c r="F107" s="13">
        <f>(Ingreso!E95)</f>
        <v>0</v>
      </c>
      <c r="G107" s="131">
        <f>(Ingreso!F95)</f>
        <v>0</v>
      </c>
      <c r="H107" s="132"/>
    </row>
    <row r="108" spans="1:8" outlineLevel="2" x14ac:dyDescent="0.25">
      <c r="A108" s="10" t="str">
        <f>Ingreso!A96</f>
        <v>SSS.08.03.003.001.000</v>
      </c>
      <c r="B108" s="11"/>
      <c r="C108" s="12" t="str">
        <f>+Egresos!B96</f>
        <v>Asignación por Desempeño de Funciones Críticas</v>
      </c>
      <c r="D108" s="13">
        <f>(Ingreso!C96)</f>
        <v>0</v>
      </c>
      <c r="E108" s="13">
        <f>(Ingreso!D96)</f>
        <v>0</v>
      </c>
      <c r="F108" s="13">
        <f>(Ingreso!E96)</f>
        <v>0</v>
      </c>
      <c r="G108" s="131">
        <f>(Ingreso!F96)</f>
        <v>0</v>
      </c>
      <c r="H108" s="132"/>
    </row>
    <row r="109" spans="1:8" outlineLevel="2" x14ac:dyDescent="0.25">
      <c r="A109" s="10" t="str">
        <f>Ingreso!A97</f>
        <v>SSS.08.03.003.002.000</v>
      </c>
      <c r="B109" s="11"/>
      <c r="C109" s="12" t="str">
        <f>+Egresos!B97</f>
        <v>Trabajos Extraordinarios</v>
      </c>
      <c r="D109" s="13">
        <f>(Ingreso!C97)</f>
        <v>0</v>
      </c>
      <c r="E109" s="13">
        <f>(Ingreso!D97)</f>
        <v>0</v>
      </c>
      <c r="F109" s="13">
        <f>(Ingreso!E97)</f>
        <v>0</v>
      </c>
      <c r="G109" s="131">
        <f>(Ingreso!F97)</f>
        <v>0</v>
      </c>
      <c r="H109" s="132"/>
    </row>
    <row r="110" spans="1:8" outlineLevel="1" x14ac:dyDescent="0.25">
      <c r="A110" s="10" t="str">
        <f>Ingreso!A98</f>
        <v>SSS.08.04.000.000.000</v>
      </c>
      <c r="B110" s="11"/>
      <c r="C110" s="12" t="str">
        <f>+Egresos!B98</f>
        <v>Comisiones de Servicios en el País</v>
      </c>
      <c r="D110" s="13">
        <f>(Ingreso!C98)</f>
        <v>0</v>
      </c>
      <c r="E110" s="13">
        <f>(Ingreso!D98)</f>
        <v>0</v>
      </c>
      <c r="F110" s="13">
        <f>(Ingreso!E98)</f>
        <v>0</v>
      </c>
      <c r="G110" s="131">
        <f>(Ingreso!F98)</f>
        <v>0</v>
      </c>
      <c r="H110" s="132"/>
    </row>
    <row r="111" spans="1:8" outlineLevel="2" x14ac:dyDescent="0.25">
      <c r="A111" s="10" t="str">
        <f>Ingreso!A99</f>
        <v>SSS.08.04.001.000.000</v>
      </c>
      <c r="B111" s="11"/>
      <c r="C111" s="12" t="str">
        <f>+Egresos!B99</f>
        <v>Comisiones de Servicios en el Exterior</v>
      </c>
      <c r="D111" s="13">
        <f>(Ingreso!C99)</f>
        <v>0</v>
      </c>
      <c r="E111" s="13">
        <f>(Ingreso!D99)</f>
        <v>0</v>
      </c>
      <c r="F111" s="13">
        <f>(Ingreso!E99)</f>
        <v>0</v>
      </c>
      <c r="G111" s="131">
        <f>(Ingreso!F99)</f>
        <v>0</v>
      </c>
      <c r="H111" s="132"/>
    </row>
    <row r="112" spans="1:8" outlineLevel="2" x14ac:dyDescent="0.25">
      <c r="A112" s="10" t="str">
        <f>Ingreso!A100</f>
        <v>SSS.08.04.003.000.000</v>
      </c>
      <c r="B112" s="11"/>
      <c r="C112" s="12" t="str">
        <f>+Egresos!B100</f>
        <v>Aguinaldos y Bonos</v>
      </c>
      <c r="D112" s="13">
        <f>(Ingreso!C100)</f>
        <v>0</v>
      </c>
      <c r="E112" s="13">
        <f>(Ingreso!D100)</f>
        <v>0</v>
      </c>
      <c r="F112" s="13">
        <f>(Ingreso!E100)</f>
        <v>0</v>
      </c>
      <c r="G112" s="131">
        <f>(Ingreso!F100)</f>
        <v>0</v>
      </c>
      <c r="H112" s="132"/>
    </row>
    <row r="113" spans="1:8" outlineLevel="2" x14ac:dyDescent="0.25">
      <c r="A113" s="10" t="str">
        <f>Ingreso!A101</f>
        <v>SSS.08.04.999.000.000</v>
      </c>
      <c r="B113" s="11"/>
      <c r="C113" s="12" t="str">
        <f>+Egresos!B101</f>
        <v>Aguinaldos</v>
      </c>
      <c r="D113" s="13">
        <f>(Ingreso!C101)</f>
        <v>0</v>
      </c>
      <c r="E113" s="13">
        <f>(Ingreso!D101)</f>
        <v>0</v>
      </c>
      <c r="F113" s="13">
        <f>(Ingreso!E101)</f>
        <v>0</v>
      </c>
      <c r="G113" s="131">
        <f>(Ingreso!F101)</f>
        <v>0</v>
      </c>
      <c r="H113" s="132"/>
    </row>
    <row r="114" spans="1:8" ht="14.25" customHeight="1" outlineLevel="1" x14ac:dyDescent="0.25">
      <c r="A114" s="10" t="str">
        <f>Ingreso!A102</f>
        <v>SSS.08.99.000.000.000</v>
      </c>
      <c r="B114" s="11"/>
      <c r="C114" s="12" t="str">
        <f>+Egresos!B102</f>
        <v>Aguinaldo de Fiestras Patrias</v>
      </c>
      <c r="D114" s="13">
        <f>(Ingreso!C102)</f>
        <v>164874</v>
      </c>
      <c r="E114" s="13">
        <f>(Ingreso!D102)</f>
        <v>1916078</v>
      </c>
      <c r="F114" s="13">
        <f>(Ingreso!E102)</f>
        <v>636953.73600000003</v>
      </c>
      <c r="G114" s="131">
        <f>(Ingreso!F102)</f>
        <v>1279124.264</v>
      </c>
      <c r="H114" s="132"/>
    </row>
    <row r="115" spans="1:8" ht="14.25" customHeight="1" outlineLevel="1" x14ac:dyDescent="0.25">
      <c r="A115" s="10" t="str">
        <f>Ingreso!A103</f>
        <v>SSS.08.99.001.000.000</v>
      </c>
      <c r="B115" s="11"/>
      <c r="C115" s="12" t="str">
        <f>+Egresos!B103</f>
        <v>PERSONAL A CONTRATA</v>
      </c>
      <c r="D115" s="13">
        <f>(Ingreso!C103)</f>
        <v>0</v>
      </c>
      <c r="E115" s="13">
        <f>(Ingreso!D103)</f>
        <v>0</v>
      </c>
      <c r="F115" s="13">
        <f>(Ingreso!E103)</f>
        <v>0</v>
      </c>
      <c r="G115" s="131">
        <f>(Ingreso!F103)</f>
        <v>0</v>
      </c>
      <c r="H115" s="132"/>
    </row>
    <row r="116" spans="1:8" outlineLevel="1" x14ac:dyDescent="0.25">
      <c r="A116" s="10" t="str">
        <f>Ingreso!A104</f>
        <v>SSS.08.99.999.000.000</v>
      </c>
      <c r="B116" s="11"/>
      <c r="C116" s="12" t="str">
        <f>+Egresos!B104</f>
        <v>Sueldos y Sobresueldos</v>
      </c>
      <c r="D116" s="13">
        <f>(Ingreso!C104)</f>
        <v>164874</v>
      </c>
      <c r="E116" s="13">
        <f>(Ingreso!D104)</f>
        <v>1916078</v>
      </c>
      <c r="F116" s="13">
        <f>(Ingreso!E104)</f>
        <v>636953.73600000003</v>
      </c>
      <c r="G116" s="131">
        <f>(Ingreso!F104)</f>
        <v>1279124.264</v>
      </c>
      <c r="H116" s="132"/>
    </row>
    <row r="117" spans="1:8" x14ac:dyDescent="0.25">
      <c r="A117" s="10" t="str">
        <f>Ingreso!A105</f>
        <v>SSS.10.00.000.000.000</v>
      </c>
      <c r="B117" s="11"/>
      <c r="C117" s="12" t="str">
        <f>+Egresos!B105</f>
        <v>Sueldos Bases</v>
      </c>
      <c r="D117" s="13">
        <f>(Ingreso!C105)</f>
        <v>0</v>
      </c>
      <c r="E117" s="13">
        <f>(Ingreso!D105)</f>
        <v>0</v>
      </c>
      <c r="F117" s="13">
        <f>(Ingreso!E105)</f>
        <v>0</v>
      </c>
      <c r="G117" s="131">
        <f>(Ingreso!F105)</f>
        <v>0</v>
      </c>
      <c r="H117" s="132"/>
    </row>
    <row r="118" spans="1:8" outlineLevel="1" x14ac:dyDescent="0.25">
      <c r="A118" s="10" t="str">
        <f>Ingreso!A106</f>
        <v>SSS.10.01.000.000.000</v>
      </c>
      <c r="B118" s="11"/>
      <c r="C118" s="12" t="str">
        <f>+Egresos!B106</f>
        <v>Asignación de Antigüedad</v>
      </c>
      <c r="D118" s="13">
        <f>(Ingreso!C106)</f>
        <v>0</v>
      </c>
      <c r="E118" s="13">
        <f>(Ingreso!D106)</f>
        <v>0</v>
      </c>
      <c r="F118" s="13">
        <f>(Ingreso!E106)</f>
        <v>0</v>
      </c>
      <c r="G118" s="131">
        <f>(Ingreso!F106)</f>
        <v>0</v>
      </c>
      <c r="H118" s="132"/>
    </row>
    <row r="119" spans="1:8" outlineLevel="1" x14ac:dyDescent="0.25">
      <c r="A119" s="10" t="str">
        <f>Ingreso!A107</f>
        <v>SSS.10.02.000.000.000</v>
      </c>
      <c r="B119" s="11"/>
      <c r="C119" s="12" t="str">
        <f>+Egresos!B107</f>
        <v>Asignación de Antigüedad, Art.97, letra g), de la Ley Nº18.883, y Leyes Nºs. 19.180 y 19.280</v>
      </c>
      <c r="D119" s="13">
        <f>(Ingreso!C107)</f>
        <v>0</v>
      </c>
      <c r="E119" s="13">
        <f>(Ingreso!D107)</f>
        <v>0</v>
      </c>
      <c r="F119" s="13">
        <f>(Ingreso!E107)</f>
        <v>0</v>
      </c>
      <c r="G119" s="131">
        <f>(Ingreso!F107)</f>
        <v>0</v>
      </c>
      <c r="H119" s="132"/>
    </row>
    <row r="120" spans="1:8" outlineLevel="1" x14ac:dyDescent="0.25">
      <c r="A120" s="10" t="str">
        <f>Ingreso!A108</f>
        <v>SSS.10.03.000.000.000</v>
      </c>
      <c r="B120" s="11"/>
      <c r="C120" s="12" t="str">
        <f>+Egresos!B108</f>
        <v>Asignación Profesional</v>
      </c>
      <c r="D120" s="13">
        <f>(Ingreso!C108)</f>
        <v>0</v>
      </c>
      <c r="E120" s="13">
        <f>(Ingreso!D108)</f>
        <v>0</v>
      </c>
      <c r="F120" s="13">
        <f>(Ingreso!E108)</f>
        <v>0</v>
      </c>
      <c r="G120" s="131">
        <f>(Ingreso!F108)</f>
        <v>0</v>
      </c>
      <c r="H120" s="132"/>
    </row>
    <row r="121" spans="1:8" outlineLevel="1" x14ac:dyDescent="0.25">
      <c r="A121" s="10" t="str">
        <f>Ingreso!A109</f>
        <v>SSS.10.04.000.000.000</v>
      </c>
      <c r="B121" s="11"/>
      <c r="C121" s="12" t="str">
        <f>+Egresos!B109</f>
        <v>Asignación de Zona</v>
      </c>
      <c r="D121" s="13">
        <f>(Ingreso!C109)</f>
        <v>0</v>
      </c>
      <c r="E121" s="13">
        <f>(Ingreso!D109)</f>
        <v>0</v>
      </c>
      <c r="F121" s="13">
        <f>(Ingreso!E109)</f>
        <v>0</v>
      </c>
      <c r="G121" s="131">
        <f>(Ingreso!F109)</f>
        <v>0</v>
      </c>
      <c r="H121" s="132"/>
    </row>
    <row r="122" spans="1:8" outlineLevel="1" x14ac:dyDescent="0.25">
      <c r="A122" s="10" t="str">
        <f>Ingreso!A110</f>
        <v>SSS.10.05.000.000.000</v>
      </c>
      <c r="B122" s="11"/>
      <c r="C122" s="12" t="str">
        <f>+Egresos!B110</f>
        <v>Asignación de Zona, Art. 7 y 25, D.L. Nº3.551</v>
      </c>
      <c r="D122" s="13">
        <f>(Ingreso!C110)</f>
        <v>0</v>
      </c>
      <c r="E122" s="13">
        <f>(Ingreso!D110)</f>
        <v>0</v>
      </c>
      <c r="F122" s="13">
        <f>(Ingreso!E110)</f>
        <v>0</v>
      </c>
      <c r="G122" s="131">
        <f>(Ingreso!F110)</f>
        <v>0</v>
      </c>
      <c r="H122" s="132"/>
    </row>
    <row r="123" spans="1:8" outlineLevel="1" x14ac:dyDescent="0.25">
      <c r="A123" s="10" t="str">
        <f>Ingreso!A111</f>
        <v>SSS.10.06.000.000.000</v>
      </c>
      <c r="B123" s="11"/>
      <c r="C123" s="12" t="str">
        <f>+Egresos!B111</f>
        <v>Asignación de Zona, Art. 26 de la Ley Nº19.378, y Ley Nº19.354</v>
      </c>
      <c r="D123" s="13">
        <f>(Ingreso!C111)</f>
        <v>0</v>
      </c>
      <c r="E123" s="13">
        <f>(Ingreso!D111)</f>
        <v>0</v>
      </c>
      <c r="F123" s="13">
        <f>(Ingreso!E111)</f>
        <v>0</v>
      </c>
      <c r="G123" s="131">
        <f>(Ingreso!F111)</f>
        <v>0</v>
      </c>
      <c r="H123" s="132"/>
    </row>
    <row r="124" spans="1:8" outlineLevel="1" x14ac:dyDescent="0.25">
      <c r="A124" s="10" t="str">
        <f>Ingreso!A112</f>
        <v>SSS.10.07.000.000.000</v>
      </c>
      <c r="B124" s="11"/>
      <c r="C124" s="12" t="str">
        <f>+Egresos!B112</f>
        <v>Complemento de Zona</v>
      </c>
      <c r="D124" s="13">
        <f>(Ingreso!C112)</f>
        <v>0</v>
      </c>
      <c r="E124" s="13">
        <f>(Ingreso!D112)</f>
        <v>0</v>
      </c>
      <c r="F124" s="13">
        <f>(Ingreso!E112)</f>
        <v>0</v>
      </c>
      <c r="G124" s="131">
        <f>(Ingreso!F112)</f>
        <v>0</v>
      </c>
      <c r="H124" s="132"/>
    </row>
    <row r="125" spans="1:8" outlineLevel="1" x14ac:dyDescent="0.25">
      <c r="A125" s="10" t="str">
        <f>Ingreso!A113</f>
        <v>SSS.10.99.000.000.000</v>
      </c>
      <c r="B125" s="11"/>
      <c r="C125" s="12" t="str">
        <f>+Egresos!B113</f>
        <v>Asignaciones del D.L. Nº 3.551, de 1981</v>
      </c>
      <c r="D125" s="13">
        <f>(Ingreso!C113)</f>
        <v>0</v>
      </c>
      <c r="E125" s="13">
        <f>(Ingreso!D113)</f>
        <v>0</v>
      </c>
      <c r="F125" s="13">
        <f>(Ingreso!E113)</f>
        <v>0</v>
      </c>
      <c r="G125" s="131">
        <f>(Ingreso!F113)</f>
        <v>0</v>
      </c>
      <c r="H125" s="132"/>
    </row>
    <row r="126" spans="1:8" x14ac:dyDescent="0.25">
      <c r="A126" s="10" t="str">
        <f>Ingreso!A114</f>
        <v>SSS.11.00.000.000.000</v>
      </c>
      <c r="B126" s="11"/>
      <c r="C126" s="12" t="str">
        <f>+Egresos!B114</f>
        <v>Asignación Municipal, Art.24 y 31 D.L. Nº3.551 de 1981</v>
      </c>
      <c r="D126" s="13">
        <f>(Ingreso!C114)</f>
        <v>0</v>
      </c>
      <c r="E126" s="13">
        <f>(Ingreso!D114)</f>
        <v>0</v>
      </c>
      <c r="F126" s="13">
        <f>(Ingreso!E114)</f>
        <v>0</v>
      </c>
      <c r="G126" s="131">
        <f>(Ingreso!F114)</f>
        <v>0</v>
      </c>
      <c r="H126" s="132"/>
    </row>
    <row r="127" spans="1:8" outlineLevel="1" x14ac:dyDescent="0.25">
      <c r="A127" s="10" t="str">
        <f>Ingreso!A115</f>
        <v>SSS.11.01.000.000.000</v>
      </c>
      <c r="B127" s="11"/>
      <c r="C127" s="12" t="str">
        <f>+Egresos!B115</f>
        <v>Asignación Protección Imponibilidad, Art. 15 D.L. Nº3.551 de 1981</v>
      </c>
      <c r="D127" s="13">
        <f>(Ingreso!C115)</f>
        <v>0</v>
      </c>
      <c r="E127" s="13">
        <f>(Ingreso!D115)</f>
        <v>0</v>
      </c>
      <c r="F127" s="13">
        <f>(Ingreso!E115)</f>
        <v>0</v>
      </c>
      <c r="G127" s="131">
        <f>(Ingreso!F115)</f>
        <v>0</v>
      </c>
      <c r="H127" s="132"/>
    </row>
    <row r="128" spans="1:8" outlineLevel="1" x14ac:dyDescent="0.25">
      <c r="A128" s="10" t="str">
        <f>Ingreso!A116</f>
        <v>SSS.11.01.001.000.000</v>
      </c>
      <c r="B128" s="11"/>
      <c r="C128" s="12" t="str">
        <f>+Egresos!B116</f>
        <v>Asignación de Nivelación</v>
      </c>
      <c r="D128" s="13">
        <f>(Ingreso!C116)</f>
        <v>0</v>
      </c>
      <c r="E128" s="13">
        <f>(Ingreso!D116)</f>
        <v>0</v>
      </c>
      <c r="F128" s="13">
        <f>(Ingreso!E116)</f>
        <v>0</v>
      </c>
      <c r="G128" s="131">
        <f>(Ingreso!F116)</f>
        <v>0</v>
      </c>
      <c r="H128" s="132"/>
    </row>
    <row r="129" spans="1:8" outlineLevel="1" x14ac:dyDescent="0.25">
      <c r="A129" s="10" t="str">
        <f>Ingreso!A117</f>
        <v>SSS.11.01.003.000.000</v>
      </c>
      <c r="B129" s="11"/>
      <c r="C129" s="12" t="str">
        <f>+Egresos!B117</f>
        <v>Bonificación Art. 21, Ley N° 19.429</v>
      </c>
      <c r="D129" s="13">
        <f>(Ingreso!C117)</f>
        <v>0</v>
      </c>
      <c r="E129" s="13">
        <f>(Ingreso!D117)</f>
        <v>0</v>
      </c>
      <c r="F129" s="13">
        <f>(Ingreso!E117)</f>
        <v>0</v>
      </c>
      <c r="G129" s="131">
        <f>(Ingreso!F117)</f>
        <v>0</v>
      </c>
      <c r="H129" s="132"/>
    </row>
    <row r="130" spans="1:8" outlineLevel="1" x14ac:dyDescent="0.25">
      <c r="A130" s="10" t="str">
        <f>Ingreso!A118</f>
        <v>SSS.11.01.999.000.000</v>
      </c>
      <c r="B130" s="11"/>
      <c r="C130" s="12" t="str">
        <f>+Egresos!B118</f>
        <v>Planilla Complementaria, Art. 4 y 11, Ley N° 19.598</v>
      </c>
      <c r="D130" s="13">
        <f>(Ingreso!C118)</f>
        <v>0</v>
      </c>
      <c r="E130" s="13">
        <f>(Ingreso!D118)</f>
        <v>0</v>
      </c>
      <c r="F130" s="13">
        <f>(Ingreso!E118)</f>
        <v>0</v>
      </c>
      <c r="G130" s="131">
        <f>(Ingreso!F118)</f>
        <v>0</v>
      </c>
      <c r="H130" s="132"/>
    </row>
    <row r="131" spans="1:8" outlineLevel="1" x14ac:dyDescent="0.25">
      <c r="A131" s="10" t="str">
        <f>Ingreso!A119</f>
        <v>SSS.11.02.000.000.000</v>
      </c>
      <c r="B131" s="11"/>
      <c r="C131" s="12" t="str">
        <f>+Egresos!B119</f>
        <v>Asignaciones Especiales</v>
      </c>
      <c r="D131" s="13">
        <f>(Ingreso!C119)</f>
        <v>0</v>
      </c>
      <c r="E131" s="13">
        <f>(Ingreso!D119)</f>
        <v>0</v>
      </c>
      <c r="F131" s="13">
        <f>(Ingreso!E119)</f>
        <v>0</v>
      </c>
      <c r="G131" s="131">
        <f>(Ingreso!F119)</f>
        <v>0</v>
      </c>
      <c r="H131" s="132"/>
    </row>
    <row r="132" spans="1:8" outlineLevel="1" x14ac:dyDescent="0.25">
      <c r="A132" s="10" t="str">
        <f>Ingreso!A120</f>
        <v>SSS.11.99.000.000.000</v>
      </c>
      <c r="B132" s="11"/>
      <c r="C132" s="12" t="str">
        <f>+Egresos!B120</f>
        <v>Asignación de Pérdida de Caja</v>
      </c>
      <c r="D132" s="13">
        <f>(Ingreso!C120)</f>
        <v>0</v>
      </c>
      <c r="E132" s="13">
        <f>(Ingreso!D120)</f>
        <v>0</v>
      </c>
      <c r="F132" s="13">
        <f>(Ingreso!E120)</f>
        <v>0</v>
      </c>
      <c r="G132" s="131">
        <f>(Ingreso!F120)</f>
        <v>0</v>
      </c>
      <c r="H132" s="132"/>
    </row>
    <row r="133" spans="1:8" x14ac:dyDescent="0.25">
      <c r="A133" s="10" t="str">
        <f>Ingreso!A121</f>
        <v>SSS.12.00.000.000.000</v>
      </c>
      <c r="B133" s="11"/>
      <c r="C133" s="12" t="str">
        <f>+Egresos!B121</f>
        <v>Asignación por Pédrida de Caja, Art. 97, letra a), Ley Nº18.883</v>
      </c>
      <c r="D133" s="13">
        <f>(Ingreso!C121)</f>
        <v>0</v>
      </c>
      <c r="E133" s="13">
        <f>(Ingreso!D121)</f>
        <v>0</v>
      </c>
      <c r="F133" s="13">
        <f>(Ingreso!E121)</f>
        <v>0</v>
      </c>
      <c r="G133" s="131">
        <f>(Ingreso!F121)</f>
        <v>0</v>
      </c>
      <c r="H133" s="132"/>
    </row>
    <row r="134" spans="1:8" outlineLevel="1" x14ac:dyDescent="0.25">
      <c r="A134" s="10" t="str">
        <f>Ingreso!A122</f>
        <v>SSS.12.06.000.000.000</v>
      </c>
      <c r="B134" s="11"/>
      <c r="C134" s="12" t="str">
        <f>+Egresos!B122</f>
        <v>Asignación de Movilización</v>
      </c>
      <c r="D134" s="13">
        <f>(Ingreso!C122)</f>
        <v>0</v>
      </c>
      <c r="E134" s="13">
        <f>(Ingreso!D122)</f>
        <v>0</v>
      </c>
      <c r="F134" s="13">
        <f>(Ingreso!E122)</f>
        <v>0</v>
      </c>
      <c r="G134" s="131">
        <f>(Ingreso!F122)</f>
        <v>0</v>
      </c>
      <c r="H134" s="132"/>
    </row>
    <row r="135" spans="1:8" outlineLevel="1" x14ac:dyDescent="0.25">
      <c r="A135" s="10" t="str">
        <f>Ingreso!A123</f>
        <v>SSS.12.09.000.000.000</v>
      </c>
      <c r="B135" s="11"/>
      <c r="C135" s="12" t="str">
        <f>+Egresos!B123</f>
        <v>Asignación de Movilización, Art. 97, letra b), Ley Nº18.883</v>
      </c>
      <c r="D135" s="13">
        <f>(Ingreso!C123)</f>
        <v>0</v>
      </c>
      <c r="E135" s="13">
        <f>(Ingreso!D123)</f>
        <v>0</v>
      </c>
      <c r="F135" s="13">
        <f>(Ingreso!E123)</f>
        <v>0</v>
      </c>
      <c r="G135" s="131">
        <f>(Ingreso!F123)</f>
        <v>0</v>
      </c>
      <c r="H135" s="132"/>
    </row>
    <row r="136" spans="1:8" outlineLevel="1" x14ac:dyDescent="0.25">
      <c r="A136" s="10" t="str">
        <f>Ingreso!A124</f>
        <v>SSS.12.10.000.000.000</v>
      </c>
      <c r="B136" s="11"/>
      <c r="C136" s="12" t="str">
        <f>+Egresos!B124</f>
        <v>Asignaciones Compensatorias</v>
      </c>
      <c r="D136" s="13">
        <f>(Ingreso!C124)</f>
        <v>0</v>
      </c>
      <c r="E136" s="13">
        <f>(Ingreso!D124)</f>
        <v>0</v>
      </c>
      <c r="F136" s="13">
        <f>(Ingreso!E124)</f>
        <v>0</v>
      </c>
      <c r="G136" s="131">
        <f>(Ingreso!F124)</f>
        <v>0</v>
      </c>
      <c r="H136" s="132"/>
    </row>
    <row r="137" spans="1:8" x14ac:dyDescent="0.25">
      <c r="A137" s="10" t="str">
        <f>Ingreso!A125</f>
        <v>SSS.13.00.000.000.000</v>
      </c>
      <c r="B137" s="11"/>
      <c r="C137" s="12" t="str">
        <f>+Egresos!B125</f>
        <v>Incremento Previsional, Art. 2, D.L. 3501, de 1980</v>
      </c>
      <c r="D137" s="13">
        <f>(Ingreso!C125)</f>
        <v>0</v>
      </c>
      <c r="E137" s="13">
        <f>(Ingreso!D125)</f>
        <v>0</v>
      </c>
      <c r="F137" s="13">
        <f>(Ingreso!E125)</f>
        <v>0</v>
      </c>
      <c r="G137" s="131">
        <f>(Ingreso!F125)</f>
        <v>0</v>
      </c>
      <c r="H137" s="132"/>
    </row>
    <row r="138" spans="1:8" outlineLevel="1" x14ac:dyDescent="0.25">
      <c r="A138" s="10" t="str">
        <f>Ingreso!A126</f>
        <v>SSS.13.01.000.000.000</v>
      </c>
      <c r="B138" s="11"/>
      <c r="C138" s="12" t="str">
        <f>+Egresos!B126</f>
        <v>Bonificación Compensatoria de Salud, Art. 3, Ley Nº18.566</v>
      </c>
      <c r="D138" s="13">
        <f>(Ingreso!C126)</f>
        <v>0</v>
      </c>
      <c r="E138" s="13">
        <f>(Ingreso!D126)</f>
        <v>0</v>
      </c>
      <c r="F138" s="13">
        <f>(Ingreso!E126)</f>
        <v>0</v>
      </c>
      <c r="G138" s="131">
        <f>(Ingreso!F126)</f>
        <v>0</v>
      </c>
      <c r="H138" s="132"/>
    </row>
    <row r="139" spans="1:8" outlineLevel="1" x14ac:dyDescent="0.25">
      <c r="A139" s="10" t="str">
        <f>Ingreso!A127</f>
        <v>SSS.13.01.001.000.000</v>
      </c>
      <c r="B139" s="11"/>
      <c r="C139" s="12" t="str">
        <f>+Egresos!B127</f>
        <v>Bonificación Compensatoria, Art.10, Ley Nº18.675</v>
      </c>
      <c r="D139" s="13">
        <f>(Ingreso!C127)</f>
        <v>0</v>
      </c>
      <c r="E139" s="13">
        <f>(Ingreso!D127)</f>
        <v>0</v>
      </c>
      <c r="F139" s="13">
        <f>(Ingreso!E127)</f>
        <v>0</v>
      </c>
      <c r="G139" s="131">
        <f>(Ingreso!F127)</f>
        <v>0</v>
      </c>
      <c r="H139" s="132"/>
    </row>
    <row r="140" spans="1:8" outlineLevel="1" x14ac:dyDescent="0.25">
      <c r="A140" s="10" t="str">
        <f>Ingreso!A128</f>
        <v>SSS.13.01.999.000.000</v>
      </c>
      <c r="B140" s="11"/>
      <c r="C140" s="12" t="str">
        <f>+Egresos!B128</f>
        <v>Bonificación Adicional Art. 11 Ley N° 18.675</v>
      </c>
      <c r="D140" s="13">
        <f>(Ingreso!C128)</f>
        <v>0</v>
      </c>
      <c r="E140" s="13">
        <f>(Ingreso!D128)</f>
        <v>0</v>
      </c>
      <c r="F140" s="13">
        <f>(Ingreso!E128)</f>
        <v>0</v>
      </c>
      <c r="G140" s="131">
        <f>(Ingreso!F128)</f>
        <v>0</v>
      </c>
      <c r="H140" s="132"/>
    </row>
    <row r="141" spans="1:8" outlineLevel="1" x14ac:dyDescent="0.25">
      <c r="A141" s="10" t="str">
        <f>Ingreso!A129</f>
        <v>SSS.13.03.000.000.000</v>
      </c>
      <c r="B141" s="11"/>
      <c r="C141" s="12" t="str">
        <f>+Egresos!B129</f>
        <v>Bonificación Art. 3, Ley Nº19.200</v>
      </c>
      <c r="D141" s="13">
        <f>(Ingreso!C129)</f>
        <v>0</v>
      </c>
      <c r="E141" s="13">
        <f>(Ingreso!D129)</f>
        <v>0</v>
      </c>
      <c r="F141" s="13">
        <f>(Ingreso!E129)</f>
        <v>0</v>
      </c>
      <c r="G141" s="131">
        <f>(Ingreso!F129)</f>
        <v>0</v>
      </c>
      <c r="H141" s="132"/>
    </row>
    <row r="142" spans="1:8" outlineLevel="1" x14ac:dyDescent="0.25">
      <c r="A142" s="10" t="str">
        <f>Ingreso!A130</f>
        <v>SSS.13.03.002.000.000</v>
      </c>
      <c r="B142" s="11"/>
      <c r="C142" s="12" t="str">
        <f>+Egresos!B130</f>
        <v>Bonificación Previsional, Art. 19, Ley Nº15.386</v>
      </c>
      <c r="D142" s="13">
        <f>(Ingreso!C130)</f>
        <v>0</v>
      </c>
      <c r="E142" s="13">
        <f>(Ingreso!D130)</f>
        <v>0</v>
      </c>
      <c r="F142" s="13">
        <f>(Ingreso!E130)</f>
        <v>0</v>
      </c>
      <c r="G142" s="131">
        <f>(Ingreso!F130)</f>
        <v>0</v>
      </c>
      <c r="H142" s="132"/>
    </row>
    <row r="143" spans="1:8" outlineLevel="1" x14ac:dyDescent="0.25">
      <c r="A143" s="10" t="str">
        <f>Ingreso!A131</f>
        <v>SSS.13.03.002.001.000</v>
      </c>
      <c r="B143" s="11"/>
      <c r="C143" s="12" t="str">
        <f>+Egresos!B131</f>
        <v>Remuneración Adicional, Art. 3 transitorio, Ley N° 19.070</v>
      </c>
      <c r="D143" s="13">
        <f>(Ingreso!C131)</f>
        <v>0</v>
      </c>
      <c r="E143" s="13">
        <f>(Ingreso!D131)</f>
        <v>0</v>
      </c>
      <c r="F143" s="13">
        <f>(Ingreso!E131)</f>
        <v>0</v>
      </c>
      <c r="G143" s="131">
        <f>(Ingreso!F131)</f>
        <v>0</v>
      </c>
      <c r="H143" s="132"/>
    </row>
    <row r="144" spans="1:8" outlineLevel="1" x14ac:dyDescent="0.25">
      <c r="A144" s="10" t="str">
        <f>Ingreso!A132</f>
        <v>SSS.13.03.002.002.000</v>
      </c>
      <c r="B144" s="11"/>
      <c r="C144" s="12" t="str">
        <f>+Egresos!B132</f>
        <v>Otras Asignaciones Compensatorias</v>
      </c>
      <c r="D144" s="13">
        <f>(Ingreso!C132)</f>
        <v>0</v>
      </c>
      <c r="E144" s="13">
        <f>(Ingreso!D132)</f>
        <v>0</v>
      </c>
      <c r="F144" s="13">
        <f>(Ingreso!E132)</f>
        <v>0</v>
      </c>
      <c r="G144" s="131">
        <f>(Ingreso!F132)</f>
        <v>0</v>
      </c>
      <c r="H144" s="132"/>
    </row>
    <row r="145" spans="1:8" outlineLevel="1" x14ac:dyDescent="0.25">
      <c r="A145" s="10" t="str">
        <f>Ingreso!A133</f>
        <v>SSS.13.03.002.999.000</v>
      </c>
      <c r="B145" s="11"/>
      <c r="C145" s="12" t="str">
        <f>+Egresos!B133</f>
        <v>Asignaciones Sustitutivas</v>
      </c>
      <c r="D145" s="13">
        <f>(Ingreso!C133)</f>
        <v>0</v>
      </c>
      <c r="E145" s="13">
        <f>(Ingreso!D133)</f>
        <v>0</v>
      </c>
      <c r="F145" s="13">
        <f>(Ingreso!E133)</f>
        <v>0</v>
      </c>
      <c r="G145" s="131">
        <f>(Ingreso!F133)</f>
        <v>0</v>
      </c>
      <c r="H145" s="132"/>
    </row>
    <row r="146" spans="1:8" outlineLevel="1" x14ac:dyDescent="0.25">
      <c r="A146" s="10" t="str">
        <f>Ingreso!A134</f>
        <v>SSS.13.03.004.000.000</v>
      </c>
      <c r="B146" s="11"/>
      <c r="C146" s="12" t="str">
        <f>+Egresos!B134</f>
        <v>Asignación Unica Artículo 4, Ley N° 18.717</v>
      </c>
      <c r="D146" s="13">
        <f>(Ingreso!C134)</f>
        <v>0</v>
      </c>
      <c r="E146" s="13">
        <f>(Ingreso!D134)</f>
        <v>0</v>
      </c>
      <c r="F146" s="13">
        <f>(Ingreso!E134)</f>
        <v>0</v>
      </c>
      <c r="G146" s="131">
        <f>(Ingreso!F134)</f>
        <v>0</v>
      </c>
      <c r="H146" s="132"/>
    </row>
    <row r="147" spans="1:8" outlineLevel="1" x14ac:dyDescent="0.25">
      <c r="A147" s="10" t="str">
        <f>Ingreso!A135</f>
        <v>SSS.13.03.004.002.000</v>
      </c>
      <c r="B147" s="11"/>
      <c r="C147" s="12" t="str">
        <f>+Egresos!B135</f>
        <v>Otras Asignaciones Sustitutivas</v>
      </c>
      <c r="D147" s="13">
        <f>(Ingreso!C135)</f>
        <v>0</v>
      </c>
      <c r="E147" s="13">
        <f>(Ingreso!D135)</f>
        <v>0</v>
      </c>
      <c r="F147" s="13">
        <f>(Ingreso!E135)</f>
        <v>0</v>
      </c>
      <c r="G147" s="131">
        <f>(Ingreso!F135)</f>
        <v>0</v>
      </c>
      <c r="H147" s="132"/>
    </row>
    <row r="148" spans="1:8" outlineLevel="1" x14ac:dyDescent="0.25">
      <c r="A148" s="10" t="str">
        <f>Ingreso!A136</f>
        <v>SSS.13.03.005.000.000</v>
      </c>
      <c r="B148" s="11"/>
      <c r="C148" s="12" t="str">
        <f>+Egresos!B136</f>
        <v>Asignación de Responsabilidad</v>
      </c>
      <c r="D148" s="13">
        <f>(Ingreso!C136)</f>
        <v>0</v>
      </c>
      <c r="E148" s="13">
        <f>(Ingreso!D136)</f>
        <v>0</v>
      </c>
      <c r="F148" s="13">
        <f>(Ingreso!E136)</f>
        <v>0</v>
      </c>
      <c r="G148" s="131">
        <f>(Ingreso!F136)</f>
        <v>0</v>
      </c>
      <c r="H148" s="132"/>
    </row>
    <row r="149" spans="1:8" outlineLevel="1" x14ac:dyDescent="0.25">
      <c r="A149" s="10" t="str">
        <f>Ingreso!A137</f>
        <v>SSS.13.03.005.001.000</v>
      </c>
      <c r="B149" s="11"/>
      <c r="C149" s="12" t="str">
        <f>+Egresos!B137</f>
        <v>Asignación de Responsabilidad Directiva</v>
      </c>
      <c r="D149" s="13">
        <f>(Ingreso!C137)</f>
        <v>0</v>
      </c>
      <c r="E149" s="13">
        <f>(Ingreso!D137)</f>
        <v>0</v>
      </c>
      <c r="F149" s="13">
        <f>(Ingreso!E137)</f>
        <v>0</v>
      </c>
      <c r="G149" s="131">
        <f>(Ingreso!F137)</f>
        <v>0</v>
      </c>
      <c r="H149" s="132"/>
    </row>
    <row r="150" spans="1:8" outlineLevel="1" x14ac:dyDescent="0.25">
      <c r="A150" s="10" t="str">
        <f>Ingreso!A138</f>
        <v>SSS.13.03.005.002.000</v>
      </c>
      <c r="B150" s="11"/>
      <c r="C150" s="12" t="str">
        <f>+Egresos!B138</f>
        <v>Componente Base Asignación de desempeño</v>
      </c>
      <c r="D150" s="13">
        <f>(Ingreso!C138)</f>
        <v>0</v>
      </c>
      <c r="E150" s="13">
        <f>(Ingreso!D138)</f>
        <v>0</v>
      </c>
      <c r="F150" s="13">
        <f>(Ingreso!E138)</f>
        <v>0</v>
      </c>
      <c r="G150" s="131">
        <f>(Ingreso!F138)</f>
        <v>0</v>
      </c>
      <c r="H150" s="132"/>
    </row>
    <row r="151" spans="1:8" outlineLevel="1" x14ac:dyDescent="0.25">
      <c r="A151" s="10" t="str">
        <f>Ingreso!A139</f>
        <v>SSS.13.03.005.003.000</v>
      </c>
      <c r="B151" s="11"/>
      <c r="C151" s="12" t="str">
        <f>+Egresos!B139</f>
        <v>Asignación de Estímulo Personal Médico Diurno</v>
      </c>
      <c r="D151" s="13">
        <f>(Ingreso!C139)</f>
        <v>0</v>
      </c>
      <c r="E151" s="13">
        <f>(Ingreso!D139)</f>
        <v>0</v>
      </c>
      <c r="F151" s="13">
        <f>(Ingreso!E139)</f>
        <v>0</v>
      </c>
      <c r="G151" s="131">
        <f>(Ingreso!F139)</f>
        <v>0</v>
      </c>
      <c r="H151" s="132"/>
    </row>
    <row r="152" spans="1:8" outlineLevel="1" x14ac:dyDescent="0.25">
      <c r="A152" s="10" t="str">
        <f>Ingreso!A140</f>
        <v>SSS.13.03.005.999.000</v>
      </c>
      <c r="B152" s="11"/>
      <c r="C152" s="12" t="str">
        <f>+Egresos!B140</f>
        <v>Asignación de Estímulo Personal Médico y Profesores</v>
      </c>
      <c r="D152" s="13">
        <f>(Ingreso!C140)</f>
        <v>0</v>
      </c>
      <c r="E152" s="13">
        <f>(Ingreso!D140)</f>
        <v>0</v>
      </c>
      <c r="F152" s="13">
        <f>(Ingreso!E140)</f>
        <v>0</v>
      </c>
      <c r="G152" s="131">
        <f>(Ingreso!F140)</f>
        <v>0</v>
      </c>
      <c r="H152" s="132"/>
    </row>
    <row r="153" spans="1:8" outlineLevel="1" x14ac:dyDescent="0.25">
      <c r="A153" s="10" t="str">
        <f>Ingreso!A141</f>
        <v>SSS.13.03.006.000.000</v>
      </c>
      <c r="B153" s="11"/>
      <c r="C153" s="12" t="str">
        <f>+Egresos!B141</f>
        <v>Asignación por Desempeño en Condiciones Difíciles, Art. 28, Ley N° 19.378</v>
      </c>
      <c r="D153" s="13">
        <f>(Ingreso!C141)</f>
        <v>0</v>
      </c>
      <c r="E153" s="13">
        <f>(Ingreso!D141)</f>
        <v>0</v>
      </c>
      <c r="F153" s="13">
        <f>(Ingreso!E141)</f>
        <v>0</v>
      </c>
      <c r="G153" s="131">
        <f>(Ingreso!F141)</f>
        <v>0</v>
      </c>
      <c r="H153" s="132"/>
    </row>
    <row r="154" spans="1:8" outlineLevel="1" x14ac:dyDescent="0.25">
      <c r="A154" s="10" t="str">
        <f>Ingreso!A142</f>
        <v>SSS.13.03.006.001.000</v>
      </c>
      <c r="B154" s="11"/>
      <c r="C154" s="12" t="str">
        <f>+Egresos!B142</f>
        <v>Asignación Artículo 7, Ley Nº19.112</v>
      </c>
      <c r="D154" s="13">
        <f>(Ingreso!C142)</f>
        <v>0</v>
      </c>
      <c r="E154" s="13">
        <f>(Ingreso!D142)</f>
        <v>0</v>
      </c>
      <c r="F154" s="13">
        <f>(Ingreso!E142)</f>
        <v>0</v>
      </c>
      <c r="G154" s="131">
        <f>(Ingreso!F142)</f>
        <v>0</v>
      </c>
      <c r="H154" s="132"/>
    </row>
    <row r="155" spans="1:8" outlineLevel="1" x14ac:dyDescent="0.25">
      <c r="A155" s="10" t="str">
        <f>Ingreso!A143</f>
        <v>SSS.13.03.007.000.000</v>
      </c>
      <c r="B155" s="11"/>
      <c r="C155" s="12" t="str">
        <f>+Egresos!B143</f>
        <v>Asignación de Estímulo por Falencia</v>
      </c>
      <c r="D155" s="13">
        <f>(Ingreso!C143)</f>
        <v>0</v>
      </c>
      <c r="E155" s="13">
        <f>(Ingreso!D143)</f>
        <v>0</v>
      </c>
      <c r="F155" s="13">
        <f>(Ingreso!E143)</f>
        <v>0</v>
      </c>
      <c r="G155" s="131">
        <f>(Ingreso!F143)</f>
        <v>0</v>
      </c>
      <c r="H155" s="132"/>
    </row>
    <row r="156" spans="1:8" outlineLevel="1" x14ac:dyDescent="0.25">
      <c r="A156" s="10" t="str">
        <f>Ingreso!A144</f>
        <v>SSS.13.03.007.001.000</v>
      </c>
      <c r="B156" s="11"/>
      <c r="C156" s="12" t="str">
        <f>+Egresos!B144</f>
        <v>Asignación de Experiencia Calificada</v>
      </c>
      <c r="D156" s="13">
        <f>(Ingreso!C144)</f>
        <v>0</v>
      </c>
      <c r="E156" s="13">
        <f>(Ingreso!D144)</f>
        <v>0</v>
      </c>
      <c r="F156" s="13">
        <f>(Ingreso!E144)</f>
        <v>0</v>
      </c>
      <c r="G156" s="131">
        <f>(Ingreso!F144)</f>
        <v>0</v>
      </c>
      <c r="H156" s="132"/>
    </row>
    <row r="157" spans="1:8" outlineLevel="1" x14ac:dyDescent="0.25">
      <c r="A157" s="10" t="str">
        <f>Ingreso!A145</f>
        <v>SSS.13.03.007.999.000</v>
      </c>
      <c r="B157" s="11"/>
      <c r="C157" s="12" t="str">
        <f>+Egresos!B145</f>
        <v>Asignación Post-Título, Art. 42, Ley N° 19.378</v>
      </c>
      <c r="D157" s="13">
        <f>(Ingreso!C145)</f>
        <v>0</v>
      </c>
      <c r="E157" s="13">
        <f>(Ingreso!D145)</f>
        <v>0</v>
      </c>
      <c r="F157" s="13">
        <f>(Ingreso!E145)</f>
        <v>0</v>
      </c>
      <c r="G157" s="131">
        <f>(Ingreso!F145)</f>
        <v>0</v>
      </c>
      <c r="H157" s="132"/>
    </row>
    <row r="158" spans="1:8" outlineLevel="1" x14ac:dyDescent="0.25">
      <c r="A158" s="10" t="str">
        <f>Ingreso!A146</f>
        <v>SSS.13.03.099.000.000</v>
      </c>
      <c r="B158" s="11"/>
      <c r="C158" s="12" t="str">
        <f>+Egresos!B146</f>
        <v>Asignación de Reforzamiento Profesional Diurno</v>
      </c>
      <c r="D158" s="13">
        <f>(Ingreso!C146)</f>
        <v>0</v>
      </c>
      <c r="E158" s="13">
        <f>(Ingreso!D146)</f>
        <v>0</v>
      </c>
      <c r="F158" s="13">
        <f>(Ingreso!E146)</f>
        <v>0</v>
      </c>
      <c r="G158" s="131">
        <f>(Ingreso!F146)</f>
        <v>0</v>
      </c>
      <c r="H158" s="132"/>
    </row>
    <row r="159" spans="1:8" outlineLevel="1" x14ac:dyDescent="0.25">
      <c r="A159" s="10" t="str">
        <f>Ingreso!A147</f>
        <v>SSS.13.04.000.000.000</v>
      </c>
      <c r="B159" s="11"/>
      <c r="C159" s="12" t="str">
        <f>+Egresos!B147</f>
        <v>Asignación Única</v>
      </c>
      <c r="D159" s="13">
        <f>(Ingreso!C147)</f>
        <v>0</v>
      </c>
      <c r="E159" s="13">
        <f>(Ingreso!D147)</f>
        <v>0</v>
      </c>
      <c r="F159" s="13">
        <f>(Ingreso!E147)</f>
        <v>0</v>
      </c>
      <c r="G159" s="131">
        <f>(Ingreso!F147)</f>
        <v>0</v>
      </c>
      <c r="H159" s="132"/>
    </row>
    <row r="160" spans="1:8" outlineLevel="1" x14ac:dyDescent="0.25">
      <c r="A160" s="10" t="str">
        <f>Ingreso!A148</f>
        <v>SSS.13.04.001.000.000</v>
      </c>
      <c r="B160" s="11"/>
      <c r="C160" s="12" t="str">
        <f>+Egresos!B148</f>
        <v>Asignación Zonas Extremas</v>
      </c>
      <c r="D160" s="13">
        <f>(Ingreso!C148)</f>
        <v>0</v>
      </c>
      <c r="E160" s="13">
        <f>(Ingreso!D148)</f>
        <v>0</v>
      </c>
      <c r="F160" s="13">
        <f>(Ingreso!E148)</f>
        <v>0</v>
      </c>
      <c r="G160" s="131">
        <f>(Ingreso!F148)</f>
        <v>0</v>
      </c>
      <c r="H160" s="132"/>
    </row>
    <row r="161" spans="1:8" outlineLevel="1" x14ac:dyDescent="0.25">
      <c r="A161" s="10" t="str">
        <f>Ingreso!A149</f>
        <v>SSS.13.06.000.000.000</v>
      </c>
      <c r="B161" s="11"/>
      <c r="C161" s="12" t="str">
        <f>+Egresos!B149</f>
        <v>Asignación de Atención Primaria Municipal</v>
      </c>
      <c r="D161" s="13">
        <f>(Ingreso!C149)</f>
        <v>0</v>
      </c>
      <c r="E161" s="13">
        <f>(Ingreso!D149)</f>
        <v>0</v>
      </c>
      <c r="F161" s="13">
        <f>(Ingreso!E149)</f>
        <v>0</v>
      </c>
      <c r="G161" s="131">
        <f>(Ingreso!F149)</f>
        <v>0</v>
      </c>
      <c r="H161" s="132"/>
    </row>
    <row r="162" spans="1:8" outlineLevel="1" x14ac:dyDescent="0.25">
      <c r="A162" s="10" t="str">
        <f>Ingreso!A150</f>
        <v>SSS.13.06.001.000.000</v>
      </c>
      <c r="B162" s="11"/>
      <c r="C162" s="12" t="str">
        <f>+Egresos!B150</f>
        <v>Asignación de Experiencia</v>
      </c>
      <c r="D162" s="13">
        <f>(Ingreso!C150)</f>
        <v>0</v>
      </c>
      <c r="E162" s="13">
        <f>(Ingreso!D150)</f>
        <v>0</v>
      </c>
      <c r="F162" s="13">
        <f>(Ingreso!E150)</f>
        <v>0</v>
      </c>
      <c r="G162" s="131">
        <f>(Ingreso!F150)</f>
        <v>0</v>
      </c>
      <c r="H162" s="132"/>
    </row>
    <row r="163" spans="1:8" x14ac:dyDescent="0.25">
      <c r="A163" s="10" t="str">
        <f>Ingreso!A151</f>
        <v>SSS.14.00.000.000.000</v>
      </c>
      <c r="B163" s="11"/>
      <c r="C163" s="12" t="str">
        <f>+Egresos!B151</f>
        <v>Asignación por Tramo de Desarrollo Profesional</v>
      </c>
      <c r="D163" s="13">
        <f>(Ingreso!C151)</f>
        <v>0</v>
      </c>
      <c r="E163" s="13">
        <f>(Ingreso!D151)</f>
        <v>0</v>
      </c>
      <c r="F163" s="13">
        <f>(Ingreso!E151)</f>
        <v>0</v>
      </c>
      <c r="G163" s="131">
        <f>(Ingreso!F151)</f>
        <v>0</v>
      </c>
      <c r="H163" s="132"/>
    </row>
    <row r="164" spans="1:8" outlineLevel="1" x14ac:dyDescent="0.25">
      <c r="A164" s="10" t="str">
        <f>Ingreso!A152</f>
        <v>SSS.14.01.000.000.000</v>
      </c>
      <c r="B164" s="11"/>
      <c r="C164" s="12" t="str">
        <f>+Egresos!B152</f>
        <v>Asignación de Reconocimiento por Docencia en Establecimientos de Alta Concentración de Alumnos Prioritarios</v>
      </c>
      <c r="D164" s="13">
        <f>(Ingreso!C152)</f>
        <v>0</v>
      </c>
      <c r="E164" s="13">
        <f>(Ingreso!D152)</f>
        <v>0</v>
      </c>
      <c r="F164" s="13">
        <f>(Ingreso!E152)</f>
        <v>0</v>
      </c>
      <c r="G164" s="131">
        <f>(Ingreso!F152)</f>
        <v>0</v>
      </c>
      <c r="H164" s="132"/>
    </row>
    <row r="165" spans="1:8" outlineLevel="1" x14ac:dyDescent="0.25">
      <c r="A165" s="10" t="str">
        <f>Ingreso!A153</f>
        <v>SSS.14.01.002.000.000</v>
      </c>
      <c r="B165" s="11"/>
      <c r="C165" s="12" t="str">
        <f>+Egresos!B153</f>
        <v>Asignación por Responsabilidad Directiva y Asignación de Responsabilidad Técnico Pedagógica</v>
      </c>
      <c r="D165" s="13">
        <f>(Ingreso!C153)</f>
        <v>0</v>
      </c>
      <c r="E165" s="13">
        <f>(Ingreso!D153)</f>
        <v>0</v>
      </c>
      <c r="F165" s="13">
        <f>(Ingreso!E153)</f>
        <v>0</v>
      </c>
      <c r="G165" s="131">
        <f>(Ingreso!F153)</f>
        <v>0</v>
      </c>
      <c r="H165" s="132"/>
    </row>
    <row r="166" spans="1:8" outlineLevel="1" x14ac:dyDescent="0.25">
      <c r="A166" s="10" t="str">
        <f>Ingreso!A154</f>
        <v>SSS.14.01.003.000.000</v>
      </c>
      <c r="B166" s="11"/>
      <c r="C166" s="12" t="str">
        <f>+Egresos!B154</f>
        <v>Asignación por Responsabilidad Directiva</v>
      </c>
      <c r="D166" s="13">
        <f>(Ingreso!C154)</f>
        <v>0</v>
      </c>
      <c r="E166" s="13">
        <f>(Ingreso!D154)</f>
        <v>0</v>
      </c>
      <c r="F166" s="13">
        <f>(Ingreso!E154)</f>
        <v>0</v>
      </c>
      <c r="G166" s="131">
        <f>(Ingreso!F154)</f>
        <v>0</v>
      </c>
      <c r="H166" s="132"/>
    </row>
    <row r="167" spans="1:8" x14ac:dyDescent="0.25">
      <c r="A167" s="10" t="str">
        <f>Ingreso!A155</f>
        <v>SSS.15.00.000.000.000</v>
      </c>
      <c r="B167" s="11"/>
      <c r="C167" s="12" t="str">
        <f>+Egresos!B155</f>
        <v>Asignación por Responsabilidad Técnico Pedagógica</v>
      </c>
      <c r="D167" s="13">
        <f>(Ingreso!C155)</f>
        <v>0</v>
      </c>
      <c r="E167" s="13">
        <f>(Ingreso!D155)</f>
        <v>783205</v>
      </c>
      <c r="F167" s="13">
        <f>(Ingreso!E155)</f>
        <v>0</v>
      </c>
      <c r="G167" s="131">
        <f>(Ingreso!F155)</f>
        <v>783205</v>
      </c>
      <c r="H167" s="132"/>
    </row>
    <row r="168" spans="1:8" x14ac:dyDescent="0.25">
      <c r="A168" s="18"/>
      <c r="B168" s="11"/>
      <c r="C168" s="12"/>
      <c r="D168" s="19"/>
      <c r="E168" s="19"/>
      <c r="F168" s="19"/>
      <c r="G168" s="132"/>
      <c r="H168" s="129"/>
    </row>
    <row r="169" spans="1:8" x14ac:dyDescent="0.25">
      <c r="A169" s="127"/>
      <c r="B169" s="128"/>
      <c r="C169" s="129"/>
      <c r="D169" s="20"/>
      <c r="E169" s="20"/>
      <c r="F169" s="20"/>
      <c r="G169" s="130"/>
      <c r="H169" s="129"/>
    </row>
    <row r="171" spans="1:8" x14ac:dyDescent="0.25">
      <c r="A171" s="5" t="s">
        <v>5</v>
      </c>
      <c r="B171" s="139" t="s">
        <v>12</v>
      </c>
      <c r="C171" s="140"/>
      <c r="D171" s="140"/>
      <c r="E171" s="140"/>
      <c r="F171" s="140"/>
      <c r="G171" s="140"/>
    </row>
    <row r="172" spans="1:8" ht="33.75" x14ac:dyDescent="0.25">
      <c r="A172" s="133" t="s">
        <v>6</v>
      </c>
      <c r="B172" s="134"/>
      <c r="C172" s="86" t="s">
        <v>7</v>
      </c>
      <c r="D172" s="87" t="s">
        <v>8</v>
      </c>
      <c r="E172" s="88" t="s">
        <v>9</v>
      </c>
      <c r="F172" s="88" t="s">
        <v>171</v>
      </c>
      <c r="G172" s="135" t="s">
        <v>172</v>
      </c>
      <c r="H172" s="136"/>
    </row>
    <row r="173" spans="1:8" x14ac:dyDescent="0.25">
      <c r="A173" s="10" t="str">
        <f>Egresos!A3</f>
        <v>SSS.21.00.000.000.000</v>
      </c>
      <c r="B173" s="21"/>
      <c r="C173" s="22" t="str">
        <f>Egresos!B3</f>
        <v>CxP GASTOS EN PERSONAL</v>
      </c>
      <c r="D173" s="23">
        <f>(Egresos!C3)</f>
        <v>19873580</v>
      </c>
      <c r="E173" s="23">
        <f>(Egresos!D3)</f>
        <v>19884020</v>
      </c>
      <c r="F173" s="24">
        <f>(Egresos!E3)</f>
        <v>16263827.289999999</v>
      </c>
      <c r="G173" s="125">
        <f>(Egresos!F3)</f>
        <v>3591864.6310000001</v>
      </c>
      <c r="H173" s="126"/>
    </row>
    <row r="174" spans="1:8" outlineLevel="1" x14ac:dyDescent="0.25">
      <c r="A174" s="10" t="str">
        <f>Egresos!A4</f>
        <v>SSS.21.01.000.000.000</v>
      </c>
      <c r="B174" s="21"/>
      <c r="C174" s="22" t="str">
        <f>Egresos!B4</f>
        <v>PERSONAL DE PLANTA</v>
      </c>
      <c r="D174" s="23">
        <f>(Egresos!C4)</f>
        <v>11733321</v>
      </c>
      <c r="E174" s="23">
        <f>(Egresos!D4)</f>
        <v>12301086</v>
      </c>
      <c r="F174" s="24">
        <f>(Egresos!E4)</f>
        <v>10033473.114</v>
      </c>
      <c r="G174" s="125">
        <f>(Egresos!F4)</f>
        <v>2267612.8859999995</v>
      </c>
      <c r="H174" s="126"/>
    </row>
    <row r="175" spans="1:8" hidden="1" outlineLevel="2" x14ac:dyDescent="0.25">
      <c r="A175" s="10" t="str">
        <f>Egresos!A5</f>
        <v>SSS.21.01.001.000.000</v>
      </c>
      <c r="B175" s="21"/>
      <c r="C175" s="22" t="str">
        <f>Egresos!B5</f>
        <v>Sueldos y Sobresueldos</v>
      </c>
      <c r="D175" s="23">
        <f>(Egresos!C5)</f>
        <v>9614757</v>
      </c>
      <c r="E175" s="23">
        <f>(Egresos!D5)</f>
        <v>9646200</v>
      </c>
      <c r="F175" s="24">
        <f>(Egresos!E5)</f>
        <v>7687355.0780000007</v>
      </c>
      <c r="G175" s="125">
        <f>(Egresos!F5)</f>
        <v>1958844.9219999998</v>
      </c>
      <c r="H175" s="126"/>
    </row>
    <row r="176" spans="1:8" hidden="1" outlineLevel="2" x14ac:dyDescent="0.25">
      <c r="A176" s="10" t="str">
        <f>Egresos!A6</f>
        <v>SSS.21.01.001.001.000</v>
      </c>
      <c r="B176" s="21"/>
      <c r="C176" s="22" t="str">
        <f>Egresos!B6</f>
        <v>Sueldos Bases</v>
      </c>
      <c r="D176" s="23">
        <f>(Egresos!C6)</f>
        <v>4317480</v>
      </c>
      <c r="E176" s="23">
        <f>(Egresos!D6)</f>
        <v>4555012</v>
      </c>
      <c r="F176" s="24">
        <f>(Egresos!E6)</f>
        <v>3643718.7420000001</v>
      </c>
      <c r="G176" s="125">
        <f>(Egresos!F6)</f>
        <v>911293.25799999991</v>
      </c>
      <c r="H176" s="126"/>
    </row>
    <row r="177" spans="1:8" hidden="1" outlineLevel="2" x14ac:dyDescent="0.25">
      <c r="A177" s="10" t="str">
        <f>Egresos!A7</f>
        <v>SSS.21.01.001.002.000</v>
      </c>
      <c r="B177" s="21"/>
      <c r="C177" s="22" t="str">
        <f>Egresos!B7</f>
        <v>Asignación de Antigüedad</v>
      </c>
      <c r="D177" s="23">
        <f>(Egresos!C7)</f>
        <v>0</v>
      </c>
      <c r="E177" s="23">
        <f>(Egresos!D7)</f>
        <v>0</v>
      </c>
      <c r="F177" s="24">
        <f>(Egresos!E7)</f>
        <v>0</v>
      </c>
      <c r="G177" s="125">
        <f>(Egresos!F7)</f>
        <v>0</v>
      </c>
      <c r="H177" s="126"/>
    </row>
    <row r="178" spans="1:8" ht="12.75" hidden="1" customHeight="1" outlineLevel="2" x14ac:dyDescent="0.25">
      <c r="A178" s="10" t="str">
        <f>Egresos!A8</f>
        <v>SSS.21.01.001.002.002</v>
      </c>
      <c r="B178" s="21"/>
      <c r="C178" s="22" t="str">
        <f>Egresos!B8</f>
        <v>Asignación de Antigüedad, Art.97, letra g), de la Ley Nº18.883, y Leyes Nºs. 19.180 y 19.280</v>
      </c>
      <c r="D178" s="23">
        <f>(Egresos!C8)</f>
        <v>0</v>
      </c>
      <c r="E178" s="23">
        <f>(Egresos!D8)</f>
        <v>0</v>
      </c>
      <c r="F178" s="24">
        <f>(Egresos!E8)</f>
        <v>0</v>
      </c>
      <c r="G178" s="125">
        <f>(Egresos!F8)</f>
        <v>0</v>
      </c>
      <c r="H178" s="126"/>
    </row>
    <row r="179" spans="1:8" hidden="1" outlineLevel="2" x14ac:dyDescent="0.25">
      <c r="A179" s="10" t="str">
        <f>Egresos!A9</f>
        <v>SSS.21.01.001.002.003</v>
      </c>
      <c r="B179" s="21"/>
      <c r="C179" s="22" t="str">
        <f>Egresos!B9</f>
        <v>Trienios, Art.7, Inciso 3, Ley Nº15.076</v>
      </c>
      <c r="D179" s="23">
        <f>(Egresos!C9)</f>
        <v>0</v>
      </c>
      <c r="E179" s="23">
        <f>(Egresos!D9)</f>
        <v>0</v>
      </c>
      <c r="F179" s="24">
        <f>(Egresos!E9)</f>
        <v>0</v>
      </c>
      <c r="G179" s="125">
        <f>(Egresos!F9)</f>
        <v>0</v>
      </c>
      <c r="H179" s="126"/>
    </row>
    <row r="180" spans="1:8" hidden="1" outlineLevel="2" x14ac:dyDescent="0.25">
      <c r="A180" s="10" t="str">
        <f>Egresos!A10</f>
        <v>SSS.21.01.001.003.000</v>
      </c>
      <c r="B180" s="21"/>
      <c r="C180" s="22" t="str">
        <f>Egresos!B10</f>
        <v>Asignación Profesional</v>
      </c>
      <c r="D180" s="23">
        <f>(Egresos!C10)</f>
        <v>0</v>
      </c>
      <c r="E180" s="23">
        <f>(Egresos!D10)</f>
        <v>0</v>
      </c>
      <c r="F180" s="24">
        <f>(Egresos!E10)</f>
        <v>0</v>
      </c>
      <c r="G180" s="125">
        <f>(Egresos!F10)</f>
        <v>0</v>
      </c>
      <c r="H180" s="126"/>
    </row>
    <row r="181" spans="1:8" hidden="1" outlineLevel="2" x14ac:dyDescent="0.25">
      <c r="A181" s="10" t="str">
        <f>Egresos!A11</f>
        <v>SSS.21.01.001.003.001</v>
      </c>
      <c r="B181" s="21"/>
      <c r="C181" s="22" t="str">
        <f>Egresos!B11</f>
        <v>Asignación Profesional, Decreto Ley Nº479 de 1974</v>
      </c>
      <c r="D181" s="23">
        <f>(Egresos!C11)</f>
        <v>0</v>
      </c>
      <c r="E181" s="23">
        <f>(Egresos!D11)</f>
        <v>0</v>
      </c>
      <c r="F181" s="24">
        <f>(Egresos!E11)</f>
        <v>0</v>
      </c>
      <c r="G181" s="125">
        <f>(Egresos!F11)</f>
        <v>0</v>
      </c>
      <c r="H181" s="126"/>
    </row>
    <row r="182" spans="1:8" hidden="1" outlineLevel="2" x14ac:dyDescent="0.25">
      <c r="A182" s="10" t="str">
        <f>Egresos!A12</f>
        <v>SSS.21.01.001.004.000</v>
      </c>
      <c r="B182" s="21"/>
      <c r="C182" s="22" t="str">
        <f>Egresos!B12</f>
        <v>Asignación de Zona</v>
      </c>
      <c r="D182" s="23">
        <f>(Egresos!C12)</f>
        <v>0</v>
      </c>
      <c r="E182" s="23">
        <f>(Egresos!D12)</f>
        <v>0</v>
      </c>
      <c r="F182" s="24">
        <f>(Egresos!E12)</f>
        <v>0</v>
      </c>
      <c r="G182" s="125">
        <f>(Egresos!F12)</f>
        <v>0</v>
      </c>
      <c r="H182" s="126"/>
    </row>
    <row r="183" spans="1:8" hidden="1" outlineLevel="2" x14ac:dyDescent="0.25">
      <c r="A183" s="10" t="str">
        <f>Egresos!A13</f>
        <v>SSS.21.01.001.004.001</v>
      </c>
      <c r="B183" s="21"/>
      <c r="C183" s="22" t="str">
        <f>Egresos!B13</f>
        <v>Asignación de Zona, Art. 7 y 25, D.L. Nº3.551</v>
      </c>
      <c r="D183" s="23">
        <f>(Egresos!C13)</f>
        <v>0</v>
      </c>
      <c r="E183" s="23">
        <f>(Egresos!D13)</f>
        <v>0</v>
      </c>
      <c r="F183" s="24">
        <f>(Egresos!E13)</f>
        <v>0</v>
      </c>
      <c r="G183" s="125">
        <f>(Egresos!F13)</f>
        <v>0</v>
      </c>
      <c r="H183" s="126"/>
    </row>
    <row r="184" spans="1:8" hidden="1" outlineLevel="2" x14ac:dyDescent="0.25">
      <c r="A184" s="10" t="str">
        <f>Egresos!A14</f>
        <v>SSS.21.01.001.004.002</v>
      </c>
      <c r="B184" s="21"/>
      <c r="C184" s="22" t="str">
        <f>Egresos!B14</f>
        <v>Asignación de Zona, Art. 26 de la Ley Nº19.378, y Ley Nº19.354</v>
      </c>
      <c r="D184" s="23">
        <f>(Egresos!C14)</f>
        <v>0</v>
      </c>
      <c r="E184" s="23">
        <f>(Egresos!D14)</f>
        <v>0</v>
      </c>
      <c r="F184" s="24">
        <f>(Egresos!E14)</f>
        <v>0</v>
      </c>
      <c r="G184" s="125">
        <f>(Egresos!F14)</f>
        <v>0</v>
      </c>
      <c r="H184" s="126"/>
    </row>
    <row r="185" spans="1:8" hidden="1" outlineLevel="2" x14ac:dyDescent="0.25">
      <c r="A185" s="10" t="str">
        <f>Egresos!A15</f>
        <v>SSS.21.01.001.004.003</v>
      </c>
      <c r="B185" s="21"/>
      <c r="C185" s="22" t="str">
        <f>Egresos!B15</f>
        <v>Asignación de Zona, Decreto Nº450 de 1974, Ley 19.354</v>
      </c>
      <c r="D185" s="23">
        <f>(Egresos!C15)</f>
        <v>0</v>
      </c>
      <c r="E185" s="23">
        <f>(Egresos!D15)</f>
        <v>0</v>
      </c>
      <c r="F185" s="24">
        <f>(Egresos!E15)</f>
        <v>0</v>
      </c>
      <c r="G185" s="125">
        <f>(Egresos!F15)</f>
        <v>0</v>
      </c>
      <c r="H185" s="126"/>
    </row>
    <row r="186" spans="1:8" hidden="1" outlineLevel="2" x14ac:dyDescent="0.25">
      <c r="A186" s="10" t="str">
        <f>Egresos!A16</f>
        <v>SSS.21.01.001.004.004</v>
      </c>
      <c r="B186" s="21"/>
      <c r="C186" s="22" t="str">
        <f>Egresos!B16</f>
        <v>Complemento de Zona</v>
      </c>
      <c r="D186" s="23">
        <f>(Egresos!C16)</f>
        <v>0</v>
      </c>
      <c r="E186" s="23">
        <f>(Egresos!D16)</f>
        <v>0</v>
      </c>
      <c r="F186" s="24">
        <f>(Egresos!E16)</f>
        <v>0</v>
      </c>
      <c r="G186" s="125">
        <f>(Egresos!F16)</f>
        <v>0</v>
      </c>
      <c r="H186" s="126"/>
    </row>
    <row r="187" spans="1:8" hidden="1" outlineLevel="2" x14ac:dyDescent="0.25">
      <c r="A187" s="10" t="str">
        <f>Egresos!A17</f>
        <v>SSS.21.01.001.007.000</v>
      </c>
      <c r="B187" s="21"/>
      <c r="C187" s="22" t="str">
        <f>Egresos!B17</f>
        <v>Asignaciones del D.L. Nº 3551, de 1981</v>
      </c>
      <c r="D187" s="23">
        <f>(Egresos!C17)</f>
        <v>0</v>
      </c>
      <c r="E187" s="23">
        <f>(Egresos!D17)</f>
        <v>0</v>
      </c>
      <c r="F187" s="24">
        <f>(Egresos!E17)</f>
        <v>0</v>
      </c>
      <c r="G187" s="125">
        <f>(Egresos!F17)</f>
        <v>0</v>
      </c>
      <c r="H187" s="126"/>
    </row>
    <row r="188" spans="1:8" hidden="1" outlineLevel="2" x14ac:dyDescent="0.25">
      <c r="A188" s="10" t="str">
        <f>Egresos!A18</f>
        <v>SSS.21.01.001.007.001</v>
      </c>
      <c r="B188" s="21"/>
      <c r="C188" s="22" t="str">
        <f>Egresos!B18</f>
        <v>Asignación Municipal, Art.24 y 31 D.L. Nº3.551 de 1981</v>
      </c>
      <c r="D188" s="23">
        <f>(Egresos!C18)</f>
        <v>0</v>
      </c>
      <c r="E188" s="23">
        <f>(Egresos!D18)</f>
        <v>0</v>
      </c>
      <c r="F188" s="24">
        <f>(Egresos!E18)</f>
        <v>0</v>
      </c>
      <c r="G188" s="125">
        <f>(Egresos!F18)</f>
        <v>0</v>
      </c>
      <c r="H188" s="126"/>
    </row>
    <row r="189" spans="1:8" hidden="1" outlineLevel="2" x14ac:dyDescent="0.25">
      <c r="A189" s="10" t="str">
        <f>Egresos!A19</f>
        <v>SSS.21.01.001.007.002</v>
      </c>
      <c r="B189" s="21"/>
      <c r="C189" s="22" t="str">
        <f>Egresos!B19</f>
        <v>Asignación Protección Imponibilidad, Art. 15, D.L. N° 3.551 de 1981</v>
      </c>
      <c r="D189" s="23">
        <f>(Egresos!C19)</f>
        <v>0</v>
      </c>
      <c r="E189" s="23">
        <f>(Egresos!D19)</f>
        <v>0</v>
      </c>
      <c r="F189" s="24">
        <f>(Egresos!E19)</f>
        <v>0</v>
      </c>
      <c r="G189" s="125">
        <f>(Egresos!F19)</f>
        <v>0</v>
      </c>
      <c r="H189" s="126"/>
    </row>
    <row r="190" spans="1:8" hidden="1" outlineLevel="2" x14ac:dyDescent="0.25">
      <c r="A190" s="10" t="str">
        <f>Egresos!A20</f>
        <v>SSS.21.01.001.007.003</v>
      </c>
      <c r="B190" s="21"/>
      <c r="C190" s="22" t="str">
        <f>Egresos!B20</f>
        <v>Bonificación Art. 39, D.L. Nº3.551 de 1981</v>
      </c>
      <c r="D190" s="23">
        <f>(Egresos!C20)</f>
        <v>0</v>
      </c>
      <c r="E190" s="23">
        <f>(Egresos!D20)</f>
        <v>0</v>
      </c>
      <c r="F190" s="24">
        <f>(Egresos!E20)</f>
        <v>0</v>
      </c>
      <c r="G190" s="125">
        <f>(Egresos!F20)</f>
        <v>0</v>
      </c>
      <c r="H190" s="126"/>
    </row>
    <row r="191" spans="1:8" hidden="1" outlineLevel="2" x14ac:dyDescent="0.25">
      <c r="A191" s="10" t="str">
        <f>Egresos!A21</f>
        <v>SSS.21.01.001.008.000</v>
      </c>
      <c r="B191" s="21"/>
      <c r="C191" s="22" t="str">
        <f>Egresos!B21</f>
        <v>Asignación de Nivelación</v>
      </c>
      <c r="D191" s="23">
        <f>(Egresos!C21)</f>
        <v>338755</v>
      </c>
      <c r="E191" s="23">
        <f>(Egresos!D21)</f>
        <v>0</v>
      </c>
      <c r="F191" s="24">
        <f>(Egresos!E21)</f>
        <v>0</v>
      </c>
      <c r="G191" s="125">
        <f>(Egresos!F21)</f>
        <v>0</v>
      </c>
      <c r="H191" s="126"/>
    </row>
    <row r="192" spans="1:8" hidden="1" outlineLevel="2" x14ac:dyDescent="0.25">
      <c r="A192" s="10" t="str">
        <f>Egresos!A22</f>
        <v>SSS.21.01.001.008.001</v>
      </c>
      <c r="B192" s="21"/>
      <c r="C192" s="22" t="str">
        <f>Egresos!B22</f>
        <v>Bonificación Art. 21, Ley N° 19.429</v>
      </c>
      <c r="D192" s="23">
        <f>(Egresos!C22)</f>
        <v>338755</v>
      </c>
      <c r="E192" s="23">
        <f>(Egresos!D22)</f>
        <v>0</v>
      </c>
      <c r="F192" s="24">
        <f>(Egresos!E22)</f>
        <v>0</v>
      </c>
      <c r="G192" s="125">
        <f>(Egresos!F22)</f>
        <v>0</v>
      </c>
      <c r="H192" s="126"/>
    </row>
    <row r="193" spans="1:8" hidden="1" outlineLevel="2" x14ac:dyDescent="0.25">
      <c r="A193" s="10" t="str">
        <f>Egresos!A23</f>
        <v>SSS.21.01.001.008.002</v>
      </c>
      <c r="B193" s="21"/>
      <c r="C193" s="22" t="str">
        <f>Egresos!B23</f>
        <v>Planilla Complementaria, Art. 4 y 11, Ley N° 19.598</v>
      </c>
      <c r="D193" s="23">
        <f>(Egresos!C23)</f>
        <v>0</v>
      </c>
      <c r="E193" s="23">
        <f>(Egresos!D23)</f>
        <v>0</v>
      </c>
      <c r="F193" s="24">
        <f>(Egresos!E23)</f>
        <v>0</v>
      </c>
      <c r="G193" s="125">
        <f>(Egresos!F23)</f>
        <v>0</v>
      </c>
      <c r="H193" s="126"/>
    </row>
    <row r="194" spans="1:8" hidden="1" outlineLevel="2" x14ac:dyDescent="0.25">
      <c r="A194" s="10" t="str">
        <f>Egresos!A24</f>
        <v>SSS.21.01.001.009.000</v>
      </c>
      <c r="B194" s="21"/>
      <c r="C194" s="22" t="str">
        <f>Egresos!B24</f>
        <v>Asignaciones Especiales</v>
      </c>
      <c r="D194" s="23">
        <f>(Egresos!C24)</f>
        <v>28402</v>
      </c>
      <c r="E194" s="23">
        <f>(Egresos!D24)</f>
        <v>142952</v>
      </c>
      <c r="F194" s="24">
        <f>(Egresos!E24)</f>
        <v>89589.028999999995</v>
      </c>
      <c r="G194" s="125">
        <f>(Egresos!F24)</f>
        <v>53362.971000000005</v>
      </c>
      <c r="H194" s="126"/>
    </row>
    <row r="195" spans="1:8" hidden="1" outlineLevel="2" x14ac:dyDescent="0.25">
      <c r="A195" s="10" t="str">
        <f>Egresos!A25</f>
        <v>SSS.21.01.001.009.001</v>
      </c>
      <c r="B195" s="21"/>
      <c r="C195" s="22" t="str">
        <f>Egresos!B25</f>
        <v>Monto Fijo Complementario Art. 3, Ley Nº 19.278</v>
      </c>
      <c r="D195" s="23">
        <f>(Egresos!C25)</f>
        <v>0</v>
      </c>
      <c r="E195" s="23">
        <f>(Egresos!D25)</f>
        <v>0</v>
      </c>
      <c r="F195" s="24">
        <f>(Egresos!E25)</f>
        <v>0</v>
      </c>
      <c r="G195" s="125">
        <f>(Egresos!F25)</f>
        <v>0</v>
      </c>
      <c r="H195" s="126"/>
    </row>
    <row r="196" spans="1:8" hidden="1" outlineLevel="2" x14ac:dyDescent="0.25">
      <c r="A196" s="10" t="str">
        <f>Egresos!A26</f>
        <v>SSS.21.01.001.009.003</v>
      </c>
      <c r="B196" s="21"/>
      <c r="C196" s="22" t="str">
        <f>Egresos!B26</f>
        <v>Bonificación Proporcional Art. 8, Ley Nº 19.410</v>
      </c>
      <c r="D196" s="23">
        <f>(Egresos!C26)</f>
        <v>0</v>
      </c>
      <c r="E196" s="23">
        <f>(Egresos!D26)</f>
        <v>0</v>
      </c>
      <c r="F196" s="24">
        <f>(Egresos!E26)</f>
        <v>0</v>
      </c>
      <c r="G196" s="125">
        <f>(Egresos!F26)</f>
        <v>0</v>
      </c>
      <c r="H196" s="126"/>
    </row>
    <row r="197" spans="1:8" hidden="1" outlineLevel="2" x14ac:dyDescent="0.25">
      <c r="A197" s="10" t="str">
        <f>Egresos!A27</f>
        <v>SSS.21.01.001.009.004</v>
      </c>
      <c r="B197" s="21"/>
      <c r="C197" s="22" t="str">
        <f>Egresos!B27</f>
        <v>Bonificación Especial Profesores Encargados de Escuelas Rurales, Art. 13, Ley N° 19.715</v>
      </c>
      <c r="D197" s="23">
        <f>(Egresos!C27)</f>
        <v>0</v>
      </c>
      <c r="E197" s="23">
        <f>(Egresos!D27)</f>
        <v>0</v>
      </c>
      <c r="F197" s="24">
        <f>(Egresos!E27)</f>
        <v>0</v>
      </c>
      <c r="G197" s="125">
        <f>(Egresos!F27)</f>
        <v>0</v>
      </c>
      <c r="H197" s="126"/>
    </row>
    <row r="198" spans="1:8" hidden="1" outlineLevel="2" x14ac:dyDescent="0.25">
      <c r="A198" s="10" t="str">
        <f>Egresos!A28</f>
        <v>SSS.21.01.001.009.005</v>
      </c>
      <c r="B198" s="21"/>
      <c r="C198" s="22" t="str">
        <f>Egresos!B28</f>
        <v>Asignación Art. 1, Ley Nº19.529</v>
      </c>
      <c r="D198" s="23">
        <f>(Egresos!C28)</f>
        <v>0</v>
      </c>
      <c r="E198" s="23">
        <f>(Egresos!D28)</f>
        <v>0</v>
      </c>
      <c r="F198" s="24">
        <f>(Egresos!E28)</f>
        <v>0</v>
      </c>
      <c r="G198" s="125">
        <f>(Egresos!F28)</f>
        <v>0</v>
      </c>
      <c r="H198" s="126"/>
    </row>
    <row r="199" spans="1:8" hidden="1" outlineLevel="2" x14ac:dyDescent="0.25">
      <c r="A199" s="10" t="str">
        <f>Egresos!A29</f>
        <v>SSS.21.01.001.009.006</v>
      </c>
      <c r="B199" s="21"/>
      <c r="C199" s="22" t="str">
        <f>Egresos!B29</f>
        <v>Red Maestros de Maestros</v>
      </c>
      <c r="D199" s="23">
        <f>(Egresos!C29)</f>
        <v>0</v>
      </c>
      <c r="E199" s="23">
        <f>(Egresos!D29)</f>
        <v>0</v>
      </c>
      <c r="F199" s="24">
        <f>(Egresos!E29)</f>
        <v>0</v>
      </c>
      <c r="G199" s="125">
        <f>(Egresos!F29)</f>
        <v>0</v>
      </c>
      <c r="H199" s="126"/>
    </row>
    <row r="200" spans="1:8" hidden="1" outlineLevel="2" x14ac:dyDescent="0.25">
      <c r="A200" s="10" t="str">
        <f>Egresos!A30</f>
        <v>SSS.21.01.001.009.007</v>
      </c>
      <c r="B200" s="21"/>
      <c r="C200" s="22" t="str">
        <f>Egresos!B30</f>
        <v>Asignación Especial Transitoria, Art. 45, Ley Nº19.378</v>
      </c>
      <c r="D200" s="23">
        <f>(Egresos!C30)</f>
        <v>0</v>
      </c>
      <c r="E200" s="23">
        <f>(Egresos!D30)</f>
        <v>0</v>
      </c>
      <c r="F200" s="24">
        <f>(Egresos!E30)</f>
        <v>0</v>
      </c>
      <c r="G200" s="125">
        <f>(Egresos!F30)</f>
        <v>0</v>
      </c>
      <c r="H200" s="126"/>
    </row>
    <row r="201" spans="1:8" hidden="1" outlineLevel="2" x14ac:dyDescent="0.25">
      <c r="A201" s="10" t="str">
        <f>Egresos!A31</f>
        <v>SSS.21.01.001.009.999</v>
      </c>
      <c r="B201" s="21"/>
      <c r="C201" s="22" t="str">
        <f>Egresos!B31</f>
        <v>Otras  Asignaciones Especiales</v>
      </c>
      <c r="D201" s="23">
        <f>(Egresos!C31)</f>
        <v>28402</v>
      </c>
      <c r="E201" s="23">
        <f>(Egresos!D31)</f>
        <v>142952</v>
      </c>
      <c r="F201" s="24">
        <f>(Egresos!E31)</f>
        <v>89589.028999999995</v>
      </c>
      <c r="G201" s="125">
        <f>(Egresos!F31)</f>
        <v>53362.971000000005</v>
      </c>
      <c r="H201" s="126"/>
    </row>
    <row r="202" spans="1:8" hidden="1" outlineLevel="2" x14ac:dyDescent="0.25">
      <c r="A202" s="10" t="str">
        <f>Egresos!A32</f>
        <v>SSS.21.01.001.010.000</v>
      </c>
      <c r="B202" s="21"/>
      <c r="C202" s="22" t="str">
        <f>Egresos!B32</f>
        <v>Asignación de Pérdida de Caja</v>
      </c>
      <c r="D202" s="23">
        <f>(Egresos!C32)</f>
        <v>0</v>
      </c>
      <c r="E202" s="23">
        <f>(Egresos!D32)</f>
        <v>0</v>
      </c>
      <c r="F202" s="24">
        <f>(Egresos!E32)</f>
        <v>0</v>
      </c>
      <c r="G202" s="125">
        <f>(Egresos!F32)</f>
        <v>0</v>
      </c>
      <c r="H202" s="126"/>
    </row>
    <row r="203" spans="1:8" hidden="1" outlineLevel="2" x14ac:dyDescent="0.25">
      <c r="A203" s="10" t="str">
        <f>Egresos!A33</f>
        <v>SSS.21.01.001.010.001</v>
      </c>
      <c r="B203" s="21"/>
      <c r="C203" s="22" t="str">
        <f>Egresos!B33</f>
        <v>Asignación por Pédrida de Caja, Art. 97, letra a), Ley Nº18.883</v>
      </c>
      <c r="D203" s="23">
        <f>(Egresos!C33)</f>
        <v>0</v>
      </c>
      <c r="E203" s="23">
        <f>(Egresos!D33)</f>
        <v>0</v>
      </c>
      <c r="F203" s="24">
        <f>(Egresos!E33)</f>
        <v>0</v>
      </c>
      <c r="G203" s="125">
        <f>(Egresos!F33)</f>
        <v>0</v>
      </c>
      <c r="H203" s="126"/>
    </row>
    <row r="204" spans="1:8" hidden="1" outlineLevel="2" x14ac:dyDescent="0.25">
      <c r="A204" s="10" t="str">
        <f>Egresos!A34</f>
        <v>SSS.21.01.001.011.000</v>
      </c>
      <c r="B204" s="21"/>
      <c r="C204" s="22" t="str">
        <f>Egresos!B34</f>
        <v>Asignación de Movilización</v>
      </c>
      <c r="D204" s="23">
        <f>(Egresos!C34)</f>
        <v>82062</v>
      </c>
      <c r="E204" s="23">
        <f>(Egresos!D34)</f>
        <v>78576</v>
      </c>
      <c r="F204" s="24">
        <f>(Egresos!E34)</f>
        <v>62680.838000000003</v>
      </c>
      <c r="G204" s="125">
        <f>(Egresos!F34)</f>
        <v>15895.161999999997</v>
      </c>
      <c r="H204" s="126"/>
    </row>
    <row r="205" spans="1:8" hidden="1" outlineLevel="2" x14ac:dyDescent="0.25">
      <c r="A205" s="10" t="str">
        <f>Egresos!A35</f>
        <v>SSS.21.01.001.011.001</v>
      </c>
      <c r="B205" s="21"/>
      <c r="C205" s="22" t="str">
        <f>Egresos!B35</f>
        <v>Asignación de Movilización, Art. 97, letra b), Ley Nº18.883</v>
      </c>
      <c r="D205" s="23">
        <f>(Egresos!C35)</f>
        <v>82062</v>
      </c>
      <c r="E205" s="23">
        <f>(Egresos!D35)</f>
        <v>78576</v>
      </c>
      <c r="F205" s="24">
        <f>(Egresos!E35)</f>
        <v>62680.838000000003</v>
      </c>
      <c r="G205" s="125">
        <f>(Egresos!F35)</f>
        <v>15895.161999999997</v>
      </c>
      <c r="H205" s="126"/>
    </row>
    <row r="206" spans="1:8" hidden="1" outlineLevel="2" x14ac:dyDescent="0.25">
      <c r="A206" s="10" t="str">
        <f>Egresos!A36</f>
        <v>SSS.21.01.001.014.000</v>
      </c>
      <c r="B206" s="21"/>
      <c r="C206" s="22" t="str">
        <f>Egresos!B36</f>
        <v>Asignaciones Compensatorias</v>
      </c>
      <c r="D206" s="23">
        <f>(Egresos!C36)</f>
        <v>66050</v>
      </c>
      <c r="E206" s="23">
        <f>(Egresos!D36)</f>
        <v>75639</v>
      </c>
      <c r="F206" s="24">
        <f>(Egresos!E36)</f>
        <v>60354.67</v>
      </c>
      <c r="G206" s="125">
        <f>(Egresos!F36)</f>
        <v>15284.330000000002</v>
      </c>
      <c r="H206" s="126"/>
    </row>
    <row r="207" spans="1:8" hidden="1" outlineLevel="2" x14ac:dyDescent="0.25">
      <c r="A207" s="10" t="str">
        <f>Egresos!A37</f>
        <v>SSS.21.01.001.014.001</v>
      </c>
      <c r="B207" s="21"/>
      <c r="C207" s="22" t="str">
        <f>Egresos!B37</f>
        <v>Incremento Previsional, Art. 2, D.L. 3501, de 1980</v>
      </c>
      <c r="D207" s="23">
        <f>(Egresos!C37)</f>
        <v>0</v>
      </c>
      <c r="E207" s="23">
        <f>(Egresos!D37)</f>
        <v>0</v>
      </c>
      <c r="F207" s="24">
        <f>(Egresos!E37)</f>
        <v>0</v>
      </c>
      <c r="G207" s="125">
        <f>(Egresos!F37)</f>
        <v>0</v>
      </c>
      <c r="H207" s="126"/>
    </row>
    <row r="208" spans="1:8" hidden="1" outlineLevel="2" x14ac:dyDescent="0.25">
      <c r="A208" s="10" t="str">
        <f>Egresos!A38</f>
        <v>SSS.21.01.001.014.002</v>
      </c>
      <c r="B208" s="21"/>
      <c r="C208" s="22" t="str">
        <f>Egresos!B38</f>
        <v>Bonificación Compensatoria de Salud, Art. 3, Ley Nº18.566</v>
      </c>
      <c r="D208" s="23">
        <f>(Egresos!C38)</f>
        <v>0</v>
      </c>
      <c r="E208" s="23">
        <f>(Egresos!D38)</f>
        <v>0</v>
      </c>
      <c r="F208" s="24">
        <f>(Egresos!E38)</f>
        <v>0</v>
      </c>
      <c r="G208" s="125">
        <f>(Egresos!F38)</f>
        <v>0</v>
      </c>
      <c r="H208" s="126"/>
    </row>
    <row r="209" spans="1:8" hidden="1" outlineLevel="2" x14ac:dyDescent="0.25">
      <c r="A209" s="10" t="str">
        <f>Egresos!A39</f>
        <v>SSS.21.01.001.014.003</v>
      </c>
      <c r="B209" s="21"/>
      <c r="C209" s="22" t="str">
        <f>Egresos!B39</f>
        <v>Bonificación Compensatoria, Art.10, Ley Nº18.675</v>
      </c>
      <c r="D209" s="23">
        <f>(Egresos!C39)</f>
        <v>0</v>
      </c>
      <c r="E209" s="23">
        <f>(Egresos!D39)</f>
        <v>0</v>
      </c>
      <c r="F209" s="24">
        <f>(Egresos!E39)</f>
        <v>0</v>
      </c>
      <c r="G209" s="125">
        <f>(Egresos!F39)</f>
        <v>0</v>
      </c>
      <c r="H209" s="126"/>
    </row>
    <row r="210" spans="1:8" hidden="1" outlineLevel="2" x14ac:dyDescent="0.25">
      <c r="A210" s="10" t="str">
        <f>Egresos!A40</f>
        <v>SSS.21.01.001.014.004</v>
      </c>
      <c r="B210" s="21"/>
      <c r="C210" s="22" t="str">
        <f>Egresos!B40</f>
        <v>Bonificación Adicional Art. 11 Ley N° 18.675</v>
      </c>
      <c r="D210" s="23">
        <f>(Egresos!C40)</f>
        <v>0</v>
      </c>
      <c r="E210" s="23">
        <f>(Egresos!D40)</f>
        <v>0</v>
      </c>
      <c r="F210" s="24">
        <f>(Egresos!E40)</f>
        <v>0</v>
      </c>
      <c r="G210" s="125">
        <f>(Egresos!F40)</f>
        <v>0</v>
      </c>
      <c r="H210" s="126"/>
    </row>
    <row r="211" spans="1:8" hidden="1" outlineLevel="2" x14ac:dyDescent="0.25">
      <c r="A211" s="10" t="str">
        <f>Egresos!A41</f>
        <v>SSS.21.01.001.014.005</v>
      </c>
      <c r="B211" s="21"/>
      <c r="C211" s="22" t="str">
        <f>Egresos!B41</f>
        <v>Bonificación Art. 3, Ley Nº19.200</v>
      </c>
      <c r="D211" s="23">
        <f>(Egresos!C41)</f>
        <v>0</v>
      </c>
      <c r="E211" s="23">
        <f>(Egresos!D41)</f>
        <v>0</v>
      </c>
      <c r="F211" s="24">
        <f>(Egresos!E41)</f>
        <v>0</v>
      </c>
      <c r="G211" s="125">
        <f>(Egresos!F41)</f>
        <v>0</v>
      </c>
      <c r="H211" s="126"/>
    </row>
    <row r="212" spans="1:8" hidden="1" outlineLevel="2" x14ac:dyDescent="0.25">
      <c r="A212" s="10" t="str">
        <f>Egresos!A42</f>
        <v>SSS.21.01.001.014.006</v>
      </c>
      <c r="B212" s="21"/>
      <c r="C212" s="22" t="str">
        <f>Egresos!B42</f>
        <v>Bonificación Previsional, Art. 19, Ley Nº15.386</v>
      </c>
      <c r="D212" s="23">
        <f>(Egresos!C42)</f>
        <v>0</v>
      </c>
      <c r="E212" s="23">
        <f>(Egresos!D42)</f>
        <v>0</v>
      </c>
      <c r="F212" s="24">
        <f>(Egresos!E42)</f>
        <v>0</v>
      </c>
      <c r="G212" s="125">
        <f>(Egresos!F42)</f>
        <v>0</v>
      </c>
      <c r="H212" s="126"/>
    </row>
    <row r="213" spans="1:8" hidden="1" outlineLevel="2" x14ac:dyDescent="0.25">
      <c r="A213" s="10" t="str">
        <f>Egresos!A43</f>
        <v>SSS.21.01.001.014.007</v>
      </c>
      <c r="B213" s="21"/>
      <c r="C213" s="22" t="str">
        <f>Egresos!B43</f>
        <v>Remuneración Adicional, Art. 3 transitorio, Ley N° 19.070</v>
      </c>
      <c r="D213" s="23">
        <f>(Egresos!C43)</f>
        <v>0</v>
      </c>
      <c r="E213" s="23">
        <f>(Egresos!D43)</f>
        <v>0</v>
      </c>
      <c r="F213" s="24">
        <f>(Egresos!E43)</f>
        <v>0</v>
      </c>
      <c r="G213" s="125">
        <f>(Egresos!F43)</f>
        <v>0</v>
      </c>
      <c r="H213" s="126"/>
    </row>
    <row r="214" spans="1:8" hidden="1" outlineLevel="2" x14ac:dyDescent="0.25">
      <c r="A214" s="10" t="str">
        <f>Egresos!A44</f>
        <v>SSS.21.01.001.014.999</v>
      </c>
      <c r="B214" s="21"/>
      <c r="C214" s="22" t="str">
        <f>Egresos!B44</f>
        <v>Otras Asignaciones Compensatorias</v>
      </c>
      <c r="D214" s="23">
        <f>(Egresos!C44)</f>
        <v>66050</v>
      </c>
      <c r="E214" s="23">
        <f>(Egresos!D44)</f>
        <v>75639</v>
      </c>
      <c r="F214" s="24">
        <f>(Egresos!E44)</f>
        <v>60354.67</v>
      </c>
      <c r="G214" s="125">
        <f>(Egresos!F44)</f>
        <v>15284.330000000002</v>
      </c>
      <c r="H214" s="126"/>
    </row>
    <row r="215" spans="1:8" hidden="1" outlineLevel="2" x14ac:dyDescent="0.25">
      <c r="A215" s="10" t="str">
        <f>Egresos!A45</f>
        <v>SSS.21.01.001.015.000</v>
      </c>
      <c r="B215" s="21"/>
      <c r="C215" s="22" t="str">
        <f>Egresos!B45</f>
        <v>Asginaciones Sustitutivas</v>
      </c>
      <c r="D215" s="23">
        <f>(Egresos!C45)</f>
        <v>0</v>
      </c>
      <c r="E215" s="23">
        <f>(Egresos!D45)</f>
        <v>0</v>
      </c>
      <c r="F215" s="24">
        <f>(Egresos!E45)</f>
        <v>0</v>
      </c>
      <c r="G215" s="125">
        <f>(Egresos!F45)</f>
        <v>0</v>
      </c>
      <c r="H215" s="126"/>
    </row>
    <row r="216" spans="1:8" hidden="1" outlineLevel="2" x14ac:dyDescent="0.25">
      <c r="A216" s="10" t="str">
        <f>Egresos!A46</f>
        <v>SSS.21.01.001.015.001</v>
      </c>
      <c r="B216" s="21"/>
      <c r="C216" s="22" t="str">
        <f>Egresos!B46</f>
        <v>Asignación Única, Art.4, Ley Nº18.717</v>
      </c>
      <c r="D216" s="23">
        <f>(Egresos!C46)</f>
        <v>0</v>
      </c>
      <c r="E216" s="23">
        <f>(Egresos!D46)</f>
        <v>0</v>
      </c>
      <c r="F216" s="24">
        <f>(Egresos!E46)</f>
        <v>0</v>
      </c>
      <c r="G216" s="125">
        <f>(Egresos!F46)</f>
        <v>0</v>
      </c>
      <c r="H216" s="126"/>
    </row>
    <row r="217" spans="1:8" hidden="1" outlineLevel="2" x14ac:dyDescent="0.25">
      <c r="A217" s="10" t="str">
        <f>Egresos!A47</f>
        <v>SSS.21.01.001.015.999</v>
      </c>
      <c r="B217" s="21"/>
      <c r="C217" s="22" t="str">
        <f>Egresos!B47</f>
        <v>Otras Asignaciones Sustitutivas</v>
      </c>
      <c r="D217" s="23">
        <f>(Egresos!C47)</f>
        <v>0</v>
      </c>
      <c r="E217" s="23">
        <f>(Egresos!D47)</f>
        <v>0</v>
      </c>
      <c r="F217" s="24">
        <f>(Egresos!E47)</f>
        <v>0</v>
      </c>
      <c r="G217" s="125">
        <f>(Egresos!F47)</f>
        <v>0</v>
      </c>
      <c r="H217" s="126"/>
    </row>
    <row r="218" spans="1:8" hidden="1" outlineLevel="2" x14ac:dyDescent="0.25">
      <c r="A218" s="10" t="str">
        <f>Egresos!A48</f>
        <v>SSS.21.01.001.019.000</v>
      </c>
      <c r="B218" s="21"/>
      <c r="C218" s="22" t="str">
        <f>Egresos!B48</f>
        <v>Asignación de Responsabilidad</v>
      </c>
      <c r="D218" s="23">
        <f>(Egresos!C48)</f>
        <v>198810</v>
      </c>
      <c r="E218" s="23">
        <f>(Egresos!D48)</f>
        <v>199058</v>
      </c>
      <c r="F218" s="24">
        <f>(Egresos!E48)</f>
        <v>159746.022</v>
      </c>
      <c r="G218" s="125">
        <f>(Egresos!F48)</f>
        <v>39311.978000000003</v>
      </c>
      <c r="H218" s="126"/>
    </row>
    <row r="219" spans="1:8" hidden="1" outlineLevel="2" x14ac:dyDescent="0.25">
      <c r="A219" s="10" t="str">
        <f>Egresos!A49</f>
        <v>SSS.21.01.001.019.001</v>
      </c>
      <c r="B219" s="21"/>
      <c r="C219" s="22" t="str">
        <f>Egresos!B49</f>
        <v>Asignación de Responsabilidad Judicial, Art. 2º,  Ley Nº 20.008</v>
      </c>
      <c r="D219" s="23">
        <f>(Egresos!C49)</f>
        <v>0</v>
      </c>
      <c r="E219" s="23">
        <f>(Egresos!D49)</f>
        <v>0</v>
      </c>
      <c r="F219" s="24">
        <f>(Egresos!E49)</f>
        <v>0</v>
      </c>
      <c r="G219" s="125">
        <f>(Egresos!F49)</f>
        <v>0</v>
      </c>
      <c r="H219" s="126"/>
    </row>
    <row r="220" spans="1:8" hidden="1" outlineLevel="2" x14ac:dyDescent="0.25">
      <c r="A220" s="10" t="str">
        <f>Egresos!A50</f>
        <v>SSS.21.01.001.019.002</v>
      </c>
      <c r="B220" s="21"/>
      <c r="C220" s="22" t="str">
        <f>Egresos!B50</f>
        <v>Asignación de Responsabilidad Directiva</v>
      </c>
      <c r="D220" s="23">
        <f>(Egresos!C50)</f>
        <v>198810</v>
      </c>
      <c r="E220" s="23">
        <f>(Egresos!D50)</f>
        <v>199058</v>
      </c>
      <c r="F220" s="24">
        <f>(Egresos!E50)</f>
        <v>159746.022</v>
      </c>
      <c r="G220" s="125">
        <f>(Egresos!F50)</f>
        <v>39311.978000000003</v>
      </c>
      <c r="H220" s="126"/>
    </row>
    <row r="221" spans="1:8" hidden="1" outlineLevel="2" x14ac:dyDescent="0.25">
      <c r="A221" s="10" t="str">
        <f>Egresos!A51</f>
        <v>SSS.21.01.001.019.004</v>
      </c>
      <c r="B221" s="21"/>
      <c r="C221" s="22" t="str">
        <f>Egresos!B51</f>
        <v>Asignación de Responsabilidad, Art. 9, Decreto 252 de 1976</v>
      </c>
      <c r="D221" s="23">
        <f>(Egresos!C51)</f>
        <v>0</v>
      </c>
      <c r="E221" s="23">
        <f>(Egresos!D51)</f>
        <v>0</v>
      </c>
      <c r="F221" s="24">
        <f>(Egresos!E51)</f>
        <v>0</v>
      </c>
      <c r="G221" s="125">
        <f>(Egresos!F51)</f>
        <v>0</v>
      </c>
      <c r="H221" s="126"/>
    </row>
    <row r="222" spans="1:8" hidden="1" outlineLevel="2" x14ac:dyDescent="0.25">
      <c r="A222" s="10" t="str">
        <f>Egresos!A52</f>
        <v>SSS.21.01.001.022.000</v>
      </c>
      <c r="B222" s="21"/>
      <c r="C222" s="22" t="str">
        <f>Egresos!B52</f>
        <v>Componente Base Asignación de desempeño</v>
      </c>
      <c r="D222" s="23">
        <f>(Egresos!C52)</f>
        <v>0</v>
      </c>
      <c r="E222" s="23">
        <f>(Egresos!D52)</f>
        <v>0</v>
      </c>
      <c r="F222" s="24">
        <f>(Egresos!E52)</f>
        <v>0</v>
      </c>
      <c r="G222" s="125">
        <f>(Egresos!F52)</f>
        <v>0</v>
      </c>
      <c r="H222" s="126"/>
    </row>
    <row r="223" spans="1:8" hidden="1" outlineLevel="2" x14ac:dyDescent="0.25">
      <c r="A223" s="10" t="str">
        <f>Egresos!A53</f>
        <v>SSS.21.01.001.025.000</v>
      </c>
      <c r="B223" s="21"/>
      <c r="C223" s="22" t="str">
        <f>Egresos!B53</f>
        <v>Asignación Artículo 1, Ley Nº19.112</v>
      </c>
      <c r="D223" s="23">
        <f>(Egresos!C53)</f>
        <v>0</v>
      </c>
      <c r="E223" s="23">
        <f>(Egresos!D53)</f>
        <v>0</v>
      </c>
      <c r="F223" s="24">
        <f>(Egresos!E53)</f>
        <v>0</v>
      </c>
      <c r="G223" s="125">
        <f>(Egresos!F53)</f>
        <v>0</v>
      </c>
      <c r="H223" s="126"/>
    </row>
    <row r="224" spans="1:8" hidden="1" outlineLevel="2" x14ac:dyDescent="0.25">
      <c r="A224" s="10" t="str">
        <f>Egresos!A54</f>
        <v>SSS.21.01.001.025.001</v>
      </c>
      <c r="B224" s="21"/>
      <c r="C224" s="22" t="str">
        <f>Egresos!B54</f>
        <v>Asignación Especial Profesionales Ley Nº15.076, letra a), Art. 1, Ley Nº19.112</v>
      </c>
      <c r="D224" s="23">
        <f>(Egresos!C54)</f>
        <v>0</v>
      </c>
      <c r="E224" s="23">
        <f>(Egresos!D54)</f>
        <v>0</v>
      </c>
      <c r="F224" s="24">
        <f>(Egresos!E54)</f>
        <v>0</v>
      </c>
      <c r="G224" s="125">
        <f>(Egresos!F54)</f>
        <v>0</v>
      </c>
      <c r="H224" s="126"/>
    </row>
    <row r="225" spans="1:8" hidden="1" outlineLevel="2" x14ac:dyDescent="0.25">
      <c r="A225" s="10" t="str">
        <f>Egresos!A55</f>
        <v>SSS.21.01.001.025.002</v>
      </c>
      <c r="B225" s="21"/>
      <c r="C225" s="22" t="str">
        <f>Egresos!B55</f>
        <v>Asignación Especial Profesionales Ley Nº15.076, letra b), Art. 1, Ley Nº19.112</v>
      </c>
      <c r="D225" s="23">
        <f>(Egresos!C55)</f>
        <v>0</v>
      </c>
      <c r="E225" s="23">
        <f>(Egresos!D55)</f>
        <v>0</v>
      </c>
      <c r="F225" s="24">
        <f>(Egresos!E55)</f>
        <v>0</v>
      </c>
      <c r="G225" s="125">
        <f>(Egresos!F55)</f>
        <v>0</v>
      </c>
      <c r="H225" s="126"/>
    </row>
    <row r="226" spans="1:8" hidden="1" outlineLevel="2" x14ac:dyDescent="0.25">
      <c r="A226" s="10" t="str">
        <f>Egresos!A56</f>
        <v>SSS.21.01.001.026.000</v>
      </c>
      <c r="B226" s="21"/>
      <c r="C226" s="22" t="str">
        <f>Egresos!B56</f>
        <v>Asignación Artículo 1, Ley Nº19.432</v>
      </c>
      <c r="D226" s="23">
        <f>(Egresos!C56)</f>
        <v>0</v>
      </c>
      <c r="E226" s="23">
        <f>(Egresos!D56)</f>
        <v>0</v>
      </c>
      <c r="F226" s="24">
        <f>(Egresos!E56)</f>
        <v>0</v>
      </c>
      <c r="G226" s="125">
        <f>(Egresos!F56)</f>
        <v>0</v>
      </c>
      <c r="H226" s="126"/>
    </row>
    <row r="227" spans="1:8" hidden="1" outlineLevel="2" x14ac:dyDescent="0.25">
      <c r="A227" s="10" t="str">
        <f>Egresos!A57</f>
        <v>SSS.21.01.001.027.000</v>
      </c>
      <c r="B227" s="21"/>
      <c r="C227" s="22" t="str">
        <f>Egresos!B57</f>
        <v>Asignación de Estímulo personal Médico Diurno</v>
      </c>
      <c r="D227" s="23">
        <f>(Egresos!C57)</f>
        <v>0</v>
      </c>
      <c r="E227" s="23">
        <f>(Egresos!D57)</f>
        <v>0</v>
      </c>
      <c r="F227" s="24">
        <f>(Egresos!E57)</f>
        <v>0</v>
      </c>
      <c r="G227" s="125">
        <f>(Egresos!F57)</f>
        <v>0</v>
      </c>
      <c r="H227" s="126"/>
    </row>
    <row r="228" spans="1:8" hidden="1" outlineLevel="2" x14ac:dyDescent="0.25">
      <c r="A228" s="10" t="str">
        <f>Egresos!A58</f>
        <v>SSS.21.01.001.028.000</v>
      </c>
      <c r="B228" s="21"/>
      <c r="C228" s="22" t="str">
        <f>Egresos!B58</f>
        <v>Asignación de Estímulo Personal Médico y Profesores</v>
      </c>
      <c r="D228" s="23">
        <f>(Egresos!C58)</f>
        <v>24294</v>
      </c>
      <c r="E228" s="23">
        <f>(Egresos!D58)</f>
        <v>0</v>
      </c>
      <c r="F228" s="24">
        <f>(Egresos!E58)</f>
        <v>0</v>
      </c>
      <c r="G228" s="125">
        <f>(Egresos!F58)</f>
        <v>0</v>
      </c>
      <c r="H228" s="126"/>
    </row>
    <row r="229" spans="1:8" hidden="1" outlineLevel="2" x14ac:dyDescent="0.25">
      <c r="A229" s="10" t="str">
        <f>Egresos!A59</f>
        <v>SSS.21.01.001.028.002</v>
      </c>
      <c r="B229" s="21"/>
      <c r="C229" s="22" t="str">
        <f>Egresos!B59</f>
        <v>Asignación por Desempeño en Condiciones Difíciles, Art. 28, Ley N° 19.378</v>
      </c>
      <c r="D229" s="23">
        <f>(Egresos!C59)</f>
        <v>0</v>
      </c>
      <c r="E229" s="23">
        <f>(Egresos!D59)</f>
        <v>0</v>
      </c>
      <c r="F229" s="24">
        <f>(Egresos!E59)</f>
        <v>0</v>
      </c>
      <c r="G229" s="125">
        <f>(Egresos!F59)</f>
        <v>0</v>
      </c>
      <c r="H229" s="126"/>
    </row>
    <row r="230" spans="1:8" hidden="1" outlineLevel="2" x14ac:dyDescent="0.25">
      <c r="A230" s="10" t="str">
        <f>Egresos!A60</f>
        <v>SSS.21.01.001.028.003</v>
      </c>
      <c r="B230" s="21"/>
      <c r="C230" s="22" t="str">
        <f>Egresos!B60</f>
        <v>Asignación de Estímulo, Art. 65, Ley Nª18.482</v>
      </c>
      <c r="D230" s="23">
        <f>(Egresos!C60)</f>
        <v>0</v>
      </c>
      <c r="E230" s="23">
        <f>(Egresos!D60)</f>
        <v>0</v>
      </c>
      <c r="F230" s="24">
        <f>(Egresos!E60)</f>
        <v>0</v>
      </c>
      <c r="G230" s="125">
        <f>(Egresos!F60)</f>
        <v>0</v>
      </c>
      <c r="H230" s="126"/>
    </row>
    <row r="231" spans="1:8" hidden="1" outlineLevel="2" x14ac:dyDescent="0.25">
      <c r="A231" s="10" t="str">
        <f>Egresos!A61</f>
        <v>SSS.21.01.001.028.004</v>
      </c>
      <c r="B231" s="21"/>
      <c r="C231" s="22" t="str">
        <f>Egresos!B61</f>
        <v>Asignación de Estímulo, Art. 14, Ley Nª15.076</v>
      </c>
      <c r="D231" s="23">
        <f>(Egresos!C61)</f>
        <v>24294</v>
      </c>
      <c r="E231" s="23">
        <f>(Egresos!D61)</f>
        <v>0</v>
      </c>
      <c r="F231" s="24">
        <f>(Egresos!E61)</f>
        <v>0</v>
      </c>
      <c r="G231" s="125">
        <f>(Egresos!F61)</f>
        <v>0</v>
      </c>
      <c r="H231" s="126"/>
    </row>
    <row r="232" spans="1:8" hidden="1" outlineLevel="2" x14ac:dyDescent="0.25">
      <c r="A232" s="10" t="str">
        <f>Egresos!A62</f>
        <v>SSS.21.01.001.031.000</v>
      </c>
      <c r="B232" s="21"/>
      <c r="C232" s="22" t="str">
        <f>Egresos!B62</f>
        <v>Asignación de Experiencia Calificada</v>
      </c>
      <c r="D232" s="23">
        <f>(Egresos!C62)</f>
        <v>0</v>
      </c>
      <c r="E232" s="23">
        <f>(Egresos!D62)</f>
        <v>180446</v>
      </c>
      <c r="F232" s="24">
        <f>(Egresos!E62)</f>
        <v>145653.08900000001</v>
      </c>
      <c r="G232" s="125">
        <f>(Egresos!F62)</f>
        <v>34792.910999999993</v>
      </c>
      <c r="H232" s="126"/>
    </row>
    <row r="233" spans="1:8" hidden="1" outlineLevel="2" x14ac:dyDescent="0.25">
      <c r="A233" s="10" t="str">
        <f>Egresos!A63</f>
        <v>SSS.21.01.001.031.002</v>
      </c>
      <c r="B233" s="21"/>
      <c r="C233" s="22" t="str">
        <f>Egresos!B63</f>
        <v>Asignación Post-Título, Art. 42, Ley N° 19.378</v>
      </c>
      <c r="D233" s="23">
        <f>(Egresos!C63)</f>
        <v>0</v>
      </c>
      <c r="E233" s="23">
        <f>(Egresos!D63)</f>
        <v>180446</v>
      </c>
      <c r="F233" s="24">
        <f>(Egresos!E63)</f>
        <v>145653.08900000001</v>
      </c>
      <c r="G233" s="125">
        <f>(Egresos!F63)</f>
        <v>34792.910999999993</v>
      </c>
      <c r="H233" s="126"/>
    </row>
    <row r="234" spans="1:8" hidden="1" outlineLevel="2" x14ac:dyDescent="0.25">
      <c r="A234" s="10" t="str">
        <f>Egresos!A64</f>
        <v>SSS.21.01.001.032.000</v>
      </c>
      <c r="B234" s="21"/>
      <c r="C234" s="22" t="str">
        <f>Egresos!B64</f>
        <v>Asignación de Reforzamiento Profesional Diurno</v>
      </c>
      <c r="D234" s="23">
        <f>(Egresos!C64)</f>
        <v>0</v>
      </c>
      <c r="E234" s="23">
        <f>(Egresos!D64)</f>
        <v>0</v>
      </c>
      <c r="F234" s="24">
        <f>(Egresos!E64)</f>
        <v>0</v>
      </c>
      <c r="G234" s="125">
        <f>(Egresos!F64)</f>
        <v>0</v>
      </c>
      <c r="H234" s="126"/>
    </row>
    <row r="235" spans="1:8" hidden="1" outlineLevel="2" x14ac:dyDescent="0.25">
      <c r="A235" s="10" t="str">
        <f>Egresos!A65</f>
        <v>SSS.21.01.001.037.000</v>
      </c>
      <c r="B235" s="21"/>
      <c r="C235" s="22" t="str">
        <f>Egresos!B65</f>
        <v>Asignación Única</v>
      </c>
      <c r="D235" s="23">
        <f>(Egresos!C65)</f>
        <v>0</v>
      </c>
      <c r="E235" s="23">
        <f>(Egresos!D65)</f>
        <v>0</v>
      </c>
      <c r="F235" s="24">
        <f>(Egresos!E65)</f>
        <v>0</v>
      </c>
      <c r="G235" s="125">
        <f>(Egresos!F65)</f>
        <v>0</v>
      </c>
      <c r="H235" s="126"/>
    </row>
    <row r="236" spans="1:8" hidden="1" outlineLevel="2" x14ac:dyDescent="0.25">
      <c r="A236" s="10" t="str">
        <f>Egresos!A66</f>
        <v>SSS.21.01.001.038.000</v>
      </c>
      <c r="B236" s="21"/>
      <c r="C236" s="22" t="str">
        <f>Egresos!B66</f>
        <v>Asignación Zonas Extremas</v>
      </c>
      <c r="D236" s="23">
        <f>(Egresos!C66)</f>
        <v>0</v>
      </c>
      <c r="E236" s="23">
        <f>(Egresos!D66)</f>
        <v>0</v>
      </c>
      <c r="F236" s="24">
        <f>(Egresos!E66)</f>
        <v>0</v>
      </c>
      <c r="G236" s="125">
        <f>(Egresos!F66)</f>
        <v>0</v>
      </c>
      <c r="H236" s="126"/>
    </row>
    <row r="237" spans="1:8" hidden="1" outlineLevel="2" x14ac:dyDescent="0.25">
      <c r="A237" s="10" t="str">
        <f>Egresos!A67</f>
        <v>SSS.21.01.001.043.000</v>
      </c>
      <c r="B237" s="21"/>
      <c r="C237" s="22" t="str">
        <f>Egresos!B67</f>
        <v>Asignación Inherente al Cargo Ley Nº 18.695</v>
      </c>
      <c r="D237" s="23">
        <f>(Egresos!C67)</f>
        <v>0</v>
      </c>
      <c r="E237" s="23">
        <f>(Egresos!D67)</f>
        <v>0</v>
      </c>
      <c r="F237" s="24">
        <f>(Egresos!E67)</f>
        <v>0</v>
      </c>
      <c r="G237" s="125">
        <f>(Egresos!F67)</f>
        <v>0</v>
      </c>
      <c r="H237" s="126"/>
    </row>
    <row r="238" spans="1:8" hidden="1" outlineLevel="2" x14ac:dyDescent="0.25">
      <c r="A238" s="10" t="str">
        <f>Egresos!A68</f>
        <v>SSS.21.01.001.044.000</v>
      </c>
      <c r="B238" s="21"/>
      <c r="C238" s="22" t="str">
        <f>Egresos!B68</f>
        <v>Asignación de Atención Primaria Municipal</v>
      </c>
      <c r="D238" s="23">
        <f>(Egresos!C68)</f>
        <v>4317480</v>
      </c>
      <c r="E238" s="23">
        <f>(Egresos!D68)</f>
        <v>4398601</v>
      </c>
      <c r="F238" s="24">
        <f>(Egresos!E68)</f>
        <v>3518183.9810000001</v>
      </c>
      <c r="G238" s="125">
        <f>(Egresos!F68)</f>
        <v>880417.01899999985</v>
      </c>
      <c r="H238" s="126"/>
    </row>
    <row r="239" spans="1:8" hidden="1" outlineLevel="2" x14ac:dyDescent="0.25">
      <c r="A239" s="10" t="str">
        <f>Egresos!A69</f>
        <v>SSS.21.01.001.044.001</v>
      </c>
      <c r="B239" s="21"/>
      <c r="C239" s="22" t="str">
        <f>Egresos!B69</f>
        <v>Asignación Atención Primaria Salud, Arts. 23 y 25, Ley N° 19.378</v>
      </c>
      <c r="D239" s="23">
        <f>(Egresos!C69)</f>
        <v>4317480</v>
      </c>
      <c r="E239" s="23">
        <f>(Egresos!D69)</f>
        <v>4398601</v>
      </c>
      <c r="F239" s="24">
        <f>(Egresos!E69)</f>
        <v>3518183.9810000001</v>
      </c>
      <c r="G239" s="125">
        <f>(Egresos!F69)</f>
        <v>880417.01899999985</v>
      </c>
      <c r="H239" s="126"/>
    </row>
    <row r="240" spans="1:8" hidden="1" outlineLevel="2" x14ac:dyDescent="0.25">
      <c r="A240" s="10" t="str">
        <f>Egresos!A70</f>
        <v>SSS.21.01.001.046.000</v>
      </c>
      <c r="B240" s="21"/>
      <c r="C240" s="22" t="str">
        <f>Egresos!B70</f>
        <v>Asignación de Experiencia</v>
      </c>
      <c r="D240" s="23">
        <f>(Egresos!C70)</f>
        <v>0</v>
      </c>
      <c r="E240" s="23">
        <f>(Egresos!D70)</f>
        <v>0</v>
      </c>
      <c r="F240" s="24">
        <f>(Egresos!E70)</f>
        <v>0</v>
      </c>
      <c r="G240" s="125">
        <f>(Egresos!F70)</f>
        <v>0</v>
      </c>
      <c r="H240" s="126"/>
    </row>
    <row r="241" spans="1:8" hidden="1" outlineLevel="2" x14ac:dyDescent="0.25">
      <c r="A241" s="10" t="str">
        <f>Egresos!A71</f>
        <v>SSS.21.01.001.047.000</v>
      </c>
      <c r="B241" s="21"/>
      <c r="C241" s="22" t="str">
        <f>Egresos!B71</f>
        <v>Asignación por Tramo de Desarrollo Profesional</v>
      </c>
      <c r="D241" s="23">
        <f>(Egresos!C71)</f>
        <v>0</v>
      </c>
      <c r="E241" s="23">
        <f>(Egresos!D71)</f>
        <v>0</v>
      </c>
      <c r="F241" s="24">
        <f>(Egresos!E71)</f>
        <v>0</v>
      </c>
      <c r="G241" s="125">
        <f>(Egresos!F71)</f>
        <v>0</v>
      </c>
      <c r="H241" s="126"/>
    </row>
    <row r="242" spans="1:8" hidden="1" outlineLevel="2" x14ac:dyDescent="0.25">
      <c r="A242" s="10" t="str">
        <f>Egresos!A72</f>
        <v>SSS.21.01.001.048.000</v>
      </c>
      <c r="B242" s="21"/>
      <c r="C242" s="22" t="str">
        <f>Egresos!B72</f>
        <v>Asignación de Reconocimiento por Docencia en Establecimientos de Alta Concentración de Alumnos Prioritarios</v>
      </c>
      <c r="D242" s="23">
        <f>(Egresos!C72)</f>
        <v>143667</v>
      </c>
      <c r="E242" s="23">
        <f>(Egresos!D72)</f>
        <v>0</v>
      </c>
      <c r="F242" s="24">
        <f>(Egresos!E72)</f>
        <v>0</v>
      </c>
      <c r="G242" s="125">
        <f>(Egresos!F72)</f>
        <v>0</v>
      </c>
      <c r="H242" s="126"/>
    </row>
    <row r="243" spans="1:8" hidden="1" outlineLevel="2" x14ac:dyDescent="0.25">
      <c r="A243" s="10" t="str">
        <f>Egresos!A73</f>
        <v>SSS.21.01.001.049.000</v>
      </c>
      <c r="B243" s="21"/>
      <c r="C243" s="22" t="str">
        <f>Egresos!B73</f>
        <v>Asignación de Responsabilidad Directiva y Asignación Técnico Pedagógica</v>
      </c>
      <c r="D243" s="23">
        <f>(Egresos!C73)</f>
        <v>0</v>
      </c>
      <c r="E243" s="23">
        <f>(Egresos!D73)</f>
        <v>0</v>
      </c>
      <c r="F243" s="24">
        <f>(Egresos!E73)</f>
        <v>0</v>
      </c>
      <c r="G243" s="125">
        <f>(Egresos!F73)</f>
        <v>0</v>
      </c>
      <c r="H243" s="126"/>
    </row>
    <row r="244" spans="1:8" hidden="1" outlineLevel="2" x14ac:dyDescent="0.25">
      <c r="A244" s="10" t="str">
        <f>Egresos!A74</f>
        <v>SSS.21.01.001.049.001</v>
      </c>
      <c r="B244" s="21"/>
      <c r="C244" s="22" t="str">
        <f>Egresos!B74</f>
        <v>Asignación por Responsabilidad Directiva</v>
      </c>
      <c r="D244" s="23">
        <f>(Egresos!C74)</f>
        <v>0</v>
      </c>
      <c r="E244" s="23">
        <f>(Egresos!D74)</f>
        <v>0</v>
      </c>
      <c r="F244" s="24">
        <f>(Egresos!E74)</f>
        <v>0</v>
      </c>
      <c r="G244" s="125">
        <f>(Egresos!F74)</f>
        <v>0</v>
      </c>
      <c r="H244" s="126"/>
    </row>
    <row r="245" spans="1:8" hidden="1" outlineLevel="2" x14ac:dyDescent="0.25">
      <c r="A245" s="10" t="str">
        <f>Egresos!A75</f>
        <v>SSS.21.01.001.049.002</v>
      </c>
      <c r="B245" s="21"/>
      <c r="C245" s="22" t="str">
        <f>Egresos!B75</f>
        <v>Asignación de Responsabilidad Técnico Pedagógica</v>
      </c>
      <c r="D245" s="23">
        <f>(Egresos!C75)</f>
        <v>0</v>
      </c>
      <c r="E245" s="23">
        <f>(Egresos!D75)</f>
        <v>0</v>
      </c>
      <c r="F245" s="24">
        <f>(Egresos!E75)</f>
        <v>0</v>
      </c>
      <c r="G245" s="125">
        <f>(Egresos!F75)</f>
        <v>0</v>
      </c>
      <c r="H245" s="126"/>
    </row>
    <row r="246" spans="1:8" hidden="1" outlineLevel="2" x14ac:dyDescent="0.25">
      <c r="A246" s="10" t="str">
        <f>Egresos!A76</f>
        <v>SSS.21.01.001.050.000</v>
      </c>
      <c r="B246" s="21"/>
      <c r="C246" s="22" t="str">
        <f>Egresos!B76</f>
        <v>Bonificación por Reconocimiento Profesional</v>
      </c>
      <c r="D246" s="23">
        <f>(Egresos!C76)</f>
        <v>0</v>
      </c>
      <c r="E246" s="23">
        <f>(Egresos!D76)</f>
        <v>0</v>
      </c>
      <c r="F246" s="24">
        <f>(Egresos!E76)</f>
        <v>0</v>
      </c>
      <c r="G246" s="125">
        <f>(Egresos!F76)</f>
        <v>0</v>
      </c>
      <c r="H246" s="126"/>
    </row>
    <row r="247" spans="1:8" hidden="1" outlineLevel="2" x14ac:dyDescent="0.25">
      <c r="A247" s="10" t="str">
        <f>Egresos!A77</f>
        <v>SSS.21.01.001.051.000</v>
      </c>
      <c r="B247" s="21"/>
      <c r="C247" s="22" t="str">
        <f>Egresos!B77</f>
        <v>Bonificación por Excelencia Académica</v>
      </c>
      <c r="D247" s="23">
        <f>(Egresos!C77)</f>
        <v>0</v>
      </c>
      <c r="E247" s="23">
        <f>(Egresos!D77)</f>
        <v>0</v>
      </c>
      <c r="F247" s="24">
        <f>(Egresos!E77)</f>
        <v>0</v>
      </c>
      <c r="G247" s="125">
        <f>(Egresos!F77)</f>
        <v>0</v>
      </c>
      <c r="H247" s="126"/>
    </row>
    <row r="248" spans="1:8" hidden="1" outlineLevel="2" x14ac:dyDescent="0.25">
      <c r="A248" s="10" t="str">
        <f>Egresos!A78</f>
        <v>SSS.21.01.001.999.000</v>
      </c>
      <c r="B248" s="21"/>
      <c r="C248" s="22" t="str">
        <f>Egresos!B78</f>
        <v>Otras Asignaciones</v>
      </c>
      <c r="D248" s="23">
        <f>(Egresos!C78)</f>
        <v>97757</v>
      </c>
      <c r="E248" s="23">
        <f>(Egresos!D78)</f>
        <v>15916</v>
      </c>
      <c r="F248" s="24">
        <f>(Egresos!E78)</f>
        <v>7428.7069999999994</v>
      </c>
      <c r="G248" s="125">
        <f>(Egresos!F78)</f>
        <v>8487.2930000000015</v>
      </c>
      <c r="H248" s="126"/>
    </row>
    <row r="249" spans="1:8" hidden="1" outlineLevel="2" x14ac:dyDescent="0.25">
      <c r="A249" s="10" t="str">
        <f>Egresos!A79</f>
        <v>SSS.21.01.002.000.000</v>
      </c>
      <c r="B249" s="21"/>
      <c r="C249" s="22" t="str">
        <f>Egresos!B79</f>
        <v>Aportes del Empleador</v>
      </c>
      <c r="D249" s="23">
        <f>(Egresos!C79)</f>
        <v>58268</v>
      </c>
      <c r="E249" s="23">
        <f>(Egresos!D79)</f>
        <v>348210</v>
      </c>
      <c r="F249" s="24">
        <f>(Egresos!E79)</f>
        <v>293812.587</v>
      </c>
      <c r="G249" s="125">
        <f>(Egresos!F79)</f>
        <v>54397.413</v>
      </c>
      <c r="H249" s="126"/>
    </row>
    <row r="250" spans="1:8" hidden="1" outlineLevel="2" x14ac:dyDescent="0.25">
      <c r="A250" s="10" t="str">
        <f>Egresos!A80</f>
        <v>SSS.21.01.002.001.000</v>
      </c>
      <c r="B250" s="21"/>
      <c r="C250" s="22" t="str">
        <f>Egresos!B80</f>
        <v>A Servicios de Bienestar</v>
      </c>
      <c r="D250" s="23">
        <f>(Egresos!C80)</f>
        <v>58268</v>
      </c>
      <c r="E250" s="23">
        <f>(Egresos!D80)</f>
        <v>52956</v>
      </c>
      <c r="F250" s="24">
        <f>(Egresos!E80)</f>
        <v>50308.538</v>
      </c>
      <c r="G250" s="125">
        <f>(Egresos!F80)</f>
        <v>2647.4619999999995</v>
      </c>
      <c r="H250" s="126"/>
    </row>
    <row r="251" spans="1:8" hidden="1" outlineLevel="2" x14ac:dyDescent="0.25">
      <c r="A251" s="10" t="str">
        <f>Egresos!A81</f>
        <v>SSS.21.01.002.002.000</v>
      </c>
      <c r="B251" s="21"/>
      <c r="C251" s="22" t="str">
        <f>Egresos!B81</f>
        <v>Otras Cotizaciones Previsionales</v>
      </c>
      <c r="D251" s="23">
        <f>(Egresos!C81)</f>
        <v>0</v>
      </c>
      <c r="E251" s="23">
        <f>(Egresos!D81)</f>
        <v>295254</v>
      </c>
      <c r="F251" s="24">
        <f>(Egresos!E81)</f>
        <v>243504.049</v>
      </c>
      <c r="G251" s="125">
        <f>(Egresos!F81)</f>
        <v>51749.951000000001</v>
      </c>
      <c r="H251" s="126"/>
    </row>
    <row r="252" spans="1:8" hidden="1" outlineLevel="2" x14ac:dyDescent="0.25">
      <c r="A252" s="10" t="str">
        <f>Egresos!A82</f>
        <v>SSS.21.01.003.000.000</v>
      </c>
      <c r="B252" s="21"/>
      <c r="C252" s="22" t="str">
        <f>Egresos!B82</f>
        <v>Asignaciones por Desempeño</v>
      </c>
      <c r="D252" s="23">
        <f>(Egresos!C82)</f>
        <v>1698686</v>
      </c>
      <c r="E252" s="23">
        <f>(Egresos!D82)</f>
        <v>1107997</v>
      </c>
      <c r="F252" s="24">
        <f>(Egresos!E82)</f>
        <v>1067490.2930000001</v>
      </c>
      <c r="G252" s="125">
        <f>(Egresos!F82)</f>
        <v>40506.706999999937</v>
      </c>
      <c r="H252" s="126"/>
    </row>
    <row r="253" spans="1:8" hidden="1" outlineLevel="2" x14ac:dyDescent="0.25">
      <c r="A253" s="10" t="str">
        <f>Egresos!A83</f>
        <v>SSS.21.01.003.001.000</v>
      </c>
      <c r="B253" s="21"/>
      <c r="C253" s="22" t="str">
        <f>Egresos!B83</f>
        <v>Desempeño Institucional</v>
      </c>
      <c r="D253" s="23">
        <f>(Egresos!C83)</f>
        <v>99081</v>
      </c>
      <c r="E253" s="23">
        <f>(Egresos!D83)</f>
        <v>0</v>
      </c>
      <c r="F253" s="24">
        <f>(Egresos!E83)</f>
        <v>0</v>
      </c>
      <c r="G253" s="125">
        <f>(Egresos!F83)</f>
        <v>0</v>
      </c>
      <c r="H253" s="126"/>
    </row>
    <row r="254" spans="1:8" hidden="1" outlineLevel="2" x14ac:dyDescent="0.25">
      <c r="A254" s="10" t="str">
        <f>Egresos!A84</f>
        <v>SSS.21.01.003.001.001</v>
      </c>
      <c r="B254" s="21"/>
      <c r="C254" s="22" t="str">
        <f>Egresos!B84</f>
        <v>Asignación de Mejoramiento de la Gestión Municipal, Art. 1, Ley Nº20.008</v>
      </c>
      <c r="D254" s="23">
        <f>(Egresos!C84)</f>
        <v>99081</v>
      </c>
      <c r="E254" s="23">
        <f>(Egresos!D84)</f>
        <v>0</v>
      </c>
      <c r="F254" s="24">
        <f>(Egresos!E84)</f>
        <v>0</v>
      </c>
      <c r="G254" s="125">
        <f>(Egresos!F84)</f>
        <v>0</v>
      </c>
      <c r="H254" s="126"/>
    </row>
    <row r="255" spans="1:8" hidden="1" outlineLevel="2" x14ac:dyDescent="0.25">
      <c r="A255" s="10" t="str">
        <f>Egresos!A85</f>
        <v>SSS.21.01.003.001.002</v>
      </c>
      <c r="B255" s="21"/>
      <c r="C255" s="22" t="str">
        <f>Egresos!B85</f>
        <v>Bonificación Excelencia</v>
      </c>
      <c r="D255" s="23">
        <f>(Egresos!C85)</f>
        <v>0</v>
      </c>
      <c r="E255" s="23">
        <f>(Egresos!D85)</f>
        <v>0</v>
      </c>
      <c r="F255" s="24">
        <f>(Egresos!E85)</f>
        <v>0</v>
      </c>
      <c r="G255" s="125">
        <f>(Egresos!F85)</f>
        <v>0</v>
      </c>
      <c r="H255" s="126"/>
    </row>
    <row r="256" spans="1:8" hidden="1" outlineLevel="2" x14ac:dyDescent="0.25">
      <c r="A256" s="10" t="str">
        <f>Egresos!A86</f>
        <v>SSS.21.01.003.002.000</v>
      </c>
      <c r="B256" s="21"/>
      <c r="C256" s="22" t="str">
        <f>Egresos!B86</f>
        <v>Desempeño Colectivo</v>
      </c>
      <c r="D256" s="23">
        <f>(Egresos!C86)</f>
        <v>1464642</v>
      </c>
      <c r="E256" s="23">
        <f>(Egresos!D86)</f>
        <v>1107997</v>
      </c>
      <c r="F256" s="24">
        <f>(Egresos!E86)</f>
        <v>1067490.2930000001</v>
      </c>
      <c r="G256" s="125">
        <f>(Egresos!F86)</f>
        <v>40506.706999999937</v>
      </c>
      <c r="H256" s="126"/>
    </row>
    <row r="257" spans="1:8" hidden="1" outlineLevel="2" x14ac:dyDescent="0.25">
      <c r="A257" s="10" t="str">
        <f>Egresos!A87</f>
        <v>SSS.21.01.003.003.000</v>
      </c>
      <c r="B257" s="21"/>
      <c r="C257" s="22" t="str">
        <f>Egresos!B87</f>
        <v>Desempeño Individual</v>
      </c>
      <c r="D257" s="23">
        <f>(Egresos!C87)</f>
        <v>134963</v>
      </c>
      <c r="E257" s="23">
        <f>(Egresos!D87)</f>
        <v>0</v>
      </c>
      <c r="F257" s="24">
        <f>(Egresos!E87)</f>
        <v>0</v>
      </c>
      <c r="G257" s="125">
        <f>(Egresos!F87)</f>
        <v>0</v>
      </c>
      <c r="H257" s="126"/>
    </row>
    <row r="258" spans="1:8" hidden="1" outlineLevel="2" x14ac:dyDescent="0.25">
      <c r="A258" s="10" t="str">
        <f>Egresos!A88</f>
        <v>SSS.21.01.003.003.001</v>
      </c>
      <c r="B258" s="21"/>
      <c r="C258" s="22" t="str">
        <f>Egresos!B88</f>
        <v>Asignación de Mejoramiento de la Gestión Municipal, Art. 1, Ley Nº20.008</v>
      </c>
      <c r="D258" s="23">
        <f>(Egresos!C88)</f>
        <v>134963</v>
      </c>
      <c r="E258" s="23">
        <f>(Egresos!D88)</f>
        <v>0</v>
      </c>
      <c r="F258" s="24">
        <f>(Egresos!E88)</f>
        <v>0</v>
      </c>
      <c r="G258" s="125">
        <f>(Egresos!F88)</f>
        <v>0</v>
      </c>
      <c r="H258" s="126"/>
    </row>
    <row r="259" spans="1:8" hidden="1" outlineLevel="2" x14ac:dyDescent="0.25">
      <c r="A259" s="10" t="str">
        <f>Egresos!A89</f>
        <v>SSS.21.01.003.003.002</v>
      </c>
      <c r="B259" s="21"/>
      <c r="C259" s="22" t="str">
        <f>Egresos!B89</f>
        <v>Asignación de Incentivo por Gestión Jurisdiccional, Art. 2, Ley Nº20.008</v>
      </c>
      <c r="D259" s="23">
        <f>(Egresos!C89)</f>
        <v>0</v>
      </c>
      <c r="E259" s="23">
        <f>(Egresos!D89)</f>
        <v>0</v>
      </c>
      <c r="F259" s="24">
        <f>(Egresos!E89)</f>
        <v>0</v>
      </c>
      <c r="G259" s="125">
        <f>(Egresos!F89)</f>
        <v>0</v>
      </c>
      <c r="H259" s="126"/>
    </row>
    <row r="260" spans="1:8" hidden="1" outlineLevel="2" x14ac:dyDescent="0.25">
      <c r="A260" s="10" t="str">
        <f>Egresos!A90</f>
        <v>SSS.21.01.003.003.003</v>
      </c>
      <c r="B260" s="21"/>
      <c r="C260" s="22" t="str">
        <f>Egresos!B90</f>
        <v>Asignación Especial de Incentivo Profesional, Art. 47, Ley N° 19.070</v>
      </c>
      <c r="D260" s="23">
        <f>(Egresos!C90)</f>
        <v>0</v>
      </c>
      <c r="E260" s="23">
        <f>(Egresos!D90)</f>
        <v>0</v>
      </c>
      <c r="F260" s="24">
        <f>(Egresos!E90)</f>
        <v>0</v>
      </c>
      <c r="G260" s="125">
        <f>(Egresos!F90)</f>
        <v>0</v>
      </c>
      <c r="H260" s="126"/>
    </row>
    <row r="261" spans="1:8" hidden="1" outlineLevel="2" x14ac:dyDescent="0.25">
      <c r="A261" s="10" t="str">
        <f>Egresos!A91</f>
        <v>SSS.21.01.003.003.004</v>
      </c>
      <c r="B261" s="21"/>
      <c r="C261" s="22" t="str">
        <f>Egresos!B91</f>
        <v>Asignación Variable por Desempeño Individual</v>
      </c>
      <c r="D261" s="23">
        <f>(Egresos!C91)</f>
        <v>0</v>
      </c>
      <c r="E261" s="23">
        <f>(Egresos!D91)</f>
        <v>0</v>
      </c>
      <c r="F261" s="24">
        <f>(Egresos!E91)</f>
        <v>0</v>
      </c>
      <c r="G261" s="125">
        <f>(Egresos!F91)</f>
        <v>0</v>
      </c>
      <c r="H261" s="126"/>
    </row>
    <row r="262" spans="1:8" hidden="1" outlineLevel="2" x14ac:dyDescent="0.25">
      <c r="A262" s="10" t="str">
        <f>Egresos!A92</f>
        <v>SSS.21.01.003.003.005</v>
      </c>
      <c r="B262" s="21"/>
      <c r="C262" s="22" t="str">
        <f>Egresos!B92</f>
        <v>Asignación por Mérito, Art. 30 de la Ley Nº19.378, agrega Ley Nº19.607</v>
      </c>
      <c r="D262" s="23">
        <f>(Egresos!C92)</f>
        <v>0</v>
      </c>
      <c r="E262" s="23">
        <f>(Egresos!D92)</f>
        <v>0</v>
      </c>
      <c r="F262" s="24">
        <f>(Egresos!E92)</f>
        <v>0</v>
      </c>
      <c r="G262" s="125">
        <f>(Egresos!F92)</f>
        <v>0</v>
      </c>
      <c r="H262" s="126"/>
    </row>
    <row r="263" spans="1:8" hidden="1" outlineLevel="2" x14ac:dyDescent="0.25">
      <c r="A263" s="10" t="str">
        <f>Egresos!A93</f>
        <v>SSS.21.01.004.000.000</v>
      </c>
      <c r="B263" s="21"/>
      <c r="C263" s="22" t="str">
        <f>Egresos!B93</f>
        <v>Remuneraciones Variables</v>
      </c>
      <c r="D263" s="23">
        <f>(Egresos!C93)</f>
        <v>254842</v>
      </c>
      <c r="E263" s="23">
        <f>(Egresos!D93)</f>
        <v>342642</v>
      </c>
      <c r="F263" s="24">
        <f>(Egresos!E93)</f>
        <v>271507.02100000001</v>
      </c>
      <c r="G263" s="125">
        <f>(Egresos!F93)</f>
        <v>71134.978999999992</v>
      </c>
      <c r="H263" s="126"/>
    </row>
    <row r="264" spans="1:8" hidden="1" outlineLevel="2" x14ac:dyDescent="0.25">
      <c r="A264" s="10" t="str">
        <f>Egresos!A94</f>
        <v>SSS.21.01.004.002.000</v>
      </c>
      <c r="B264" s="21"/>
      <c r="C264" s="22" t="str">
        <f>Egresos!B94</f>
        <v>Asignación de Estímulo Jornadas Prioritarias</v>
      </c>
      <c r="D264" s="23">
        <f>(Egresos!C94)</f>
        <v>0</v>
      </c>
      <c r="E264" s="23">
        <f>(Egresos!D94)</f>
        <v>0</v>
      </c>
      <c r="F264" s="24">
        <f>(Egresos!E94)</f>
        <v>0</v>
      </c>
      <c r="G264" s="125">
        <f>(Egresos!F94)</f>
        <v>0</v>
      </c>
      <c r="H264" s="126"/>
    </row>
    <row r="265" spans="1:8" hidden="1" outlineLevel="2" x14ac:dyDescent="0.25">
      <c r="A265" s="10" t="str">
        <f>Egresos!A95</f>
        <v>SSS.21.01.004.003.000</v>
      </c>
      <c r="B265" s="21"/>
      <c r="C265" s="22" t="str">
        <f>Egresos!B95</f>
        <v>Asignación Artículo 3, Ley Nº19.264</v>
      </c>
      <c r="D265" s="23">
        <f>(Egresos!C95)</f>
        <v>0</v>
      </c>
      <c r="E265" s="23">
        <f>(Egresos!D95)</f>
        <v>0</v>
      </c>
      <c r="F265" s="24">
        <f>(Egresos!E95)</f>
        <v>0</v>
      </c>
      <c r="G265" s="125">
        <f>(Egresos!F95)</f>
        <v>0</v>
      </c>
      <c r="H265" s="126"/>
    </row>
    <row r="266" spans="1:8" hidden="1" outlineLevel="2" x14ac:dyDescent="0.25">
      <c r="A266" s="10" t="str">
        <f>Egresos!A96</f>
        <v>SSS.21.01.004.004.000</v>
      </c>
      <c r="B266" s="21"/>
      <c r="C266" s="22" t="str">
        <f>Egresos!B96</f>
        <v>Asignación por Desempeño de Funciones Críticas</v>
      </c>
      <c r="D266" s="23">
        <f>(Egresos!C96)</f>
        <v>0</v>
      </c>
      <c r="E266" s="23">
        <f>(Egresos!D96)</f>
        <v>0</v>
      </c>
      <c r="F266" s="24">
        <f>(Egresos!E96)</f>
        <v>0</v>
      </c>
      <c r="G266" s="125">
        <f>(Egresos!F96)</f>
        <v>0</v>
      </c>
      <c r="H266" s="126"/>
    </row>
    <row r="267" spans="1:8" hidden="1" outlineLevel="2" x14ac:dyDescent="0.25">
      <c r="A267" s="10" t="str">
        <f>Egresos!A97</f>
        <v>SSS.21.01.004.005.000</v>
      </c>
      <c r="B267" s="21"/>
      <c r="C267" s="22" t="str">
        <f>Egresos!B97</f>
        <v>Trabajos Extraordinarios</v>
      </c>
      <c r="D267" s="23">
        <f>(Egresos!C97)</f>
        <v>254842</v>
      </c>
      <c r="E267" s="23">
        <f>(Egresos!D97)</f>
        <v>342642</v>
      </c>
      <c r="F267" s="24">
        <f>(Egresos!E97)</f>
        <v>271507.02100000001</v>
      </c>
      <c r="G267" s="125">
        <f>(Egresos!F97)</f>
        <v>71134.978999999992</v>
      </c>
      <c r="H267" s="126"/>
    </row>
    <row r="268" spans="1:8" hidden="1" outlineLevel="2" x14ac:dyDescent="0.25">
      <c r="A268" s="10" t="str">
        <f>Egresos!A98</f>
        <v>SSS.21.01.004.006.000</v>
      </c>
      <c r="B268" s="21"/>
      <c r="C268" s="22" t="str">
        <f>Egresos!B98</f>
        <v>Comisiones de Servicios en el País</v>
      </c>
      <c r="D268" s="23">
        <f>(Egresos!C98)</f>
        <v>0</v>
      </c>
      <c r="E268" s="23">
        <f>(Egresos!D98)</f>
        <v>0</v>
      </c>
      <c r="F268" s="24">
        <f>(Egresos!E98)</f>
        <v>0</v>
      </c>
      <c r="G268" s="125">
        <f>(Egresos!F98)</f>
        <v>0</v>
      </c>
      <c r="H268" s="126"/>
    </row>
    <row r="269" spans="1:8" hidden="1" outlineLevel="2" x14ac:dyDescent="0.25">
      <c r="A269" s="10" t="str">
        <f>Egresos!A99</f>
        <v>SSS.21.01.004.007.000</v>
      </c>
      <c r="B269" s="21"/>
      <c r="C269" s="22" t="str">
        <f>Egresos!B99</f>
        <v>Comisiones de Servicios en el Exterior</v>
      </c>
      <c r="D269" s="23">
        <f>(Egresos!C99)</f>
        <v>0</v>
      </c>
      <c r="E269" s="23">
        <f>(Egresos!D99)</f>
        <v>0</v>
      </c>
      <c r="F269" s="24">
        <f>(Egresos!E99)</f>
        <v>0</v>
      </c>
      <c r="G269" s="125">
        <f>(Egresos!F99)</f>
        <v>0</v>
      </c>
      <c r="H269" s="126"/>
    </row>
    <row r="270" spans="1:8" hidden="1" outlineLevel="2" x14ac:dyDescent="0.25">
      <c r="A270" s="10" t="str">
        <f>Egresos!A100</f>
        <v>SSS.21.01.005.000.000</v>
      </c>
      <c r="B270" s="21"/>
      <c r="C270" s="22" t="str">
        <f>Egresos!B100</f>
        <v>Aguinaldos y Bonos</v>
      </c>
      <c r="D270" s="23">
        <f>(Egresos!C100)</f>
        <v>106768</v>
      </c>
      <c r="E270" s="23">
        <f>(Egresos!D100)</f>
        <v>856037</v>
      </c>
      <c r="F270" s="24">
        <f>(Egresos!E100)</f>
        <v>713308.13500000013</v>
      </c>
      <c r="G270" s="125">
        <f>(Egresos!F100)</f>
        <v>142728.86499999987</v>
      </c>
      <c r="H270" s="126"/>
    </row>
    <row r="271" spans="1:8" hidden="1" outlineLevel="2" x14ac:dyDescent="0.25">
      <c r="A271" s="10" t="str">
        <f>Egresos!A101</f>
        <v>SSS.21.01.005.001.000</v>
      </c>
      <c r="B271" s="21"/>
      <c r="C271" s="22" t="str">
        <f>Egresos!B101</f>
        <v>Aguinaldos</v>
      </c>
      <c r="D271" s="23">
        <f>(Egresos!C101)</f>
        <v>106768</v>
      </c>
      <c r="E271" s="23">
        <f>(Egresos!D101)</f>
        <v>856037</v>
      </c>
      <c r="F271" s="24">
        <f>(Egresos!E101)</f>
        <v>713308.13500000013</v>
      </c>
      <c r="G271" s="125">
        <f>(Egresos!F101)</f>
        <v>142728.86499999987</v>
      </c>
      <c r="H271" s="126"/>
    </row>
    <row r="272" spans="1:8" hidden="1" outlineLevel="2" x14ac:dyDescent="0.25">
      <c r="A272" s="10" t="str">
        <f>Egresos!A102</f>
        <v>SSS.21.01.005.001.001</v>
      </c>
      <c r="B272" s="21"/>
      <c r="C272" s="22" t="str">
        <f>Egresos!B102</f>
        <v>Aguinaldo de Fiestras Patrias</v>
      </c>
      <c r="D272" s="23">
        <f>(Egresos!C102)</f>
        <v>0</v>
      </c>
      <c r="E272" s="23">
        <f>(Egresos!D102)</f>
        <v>0</v>
      </c>
      <c r="F272" s="24">
        <f>(Egresos!E102)</f>
        <v>0</v>
      </c>
      <c r="G272" s="125">
        <f>(Egresos!F102)</f>
        <v>0</v>
      </c>
      <c r="H272" s="126"/>
    </row>
    <row r="273" spans="1:8" hidden="1" outlineLevel="2" x14ac:dyDescent="0.25">
      <c r="A273" s="10" t="str">
        <f>Egresos!A103</f>
        <v>SSS.21.02.000.000.000</v>
      </c>
      <c r="B273" s="21"/>
      <c r="C273" s="22" t="str">
        <f>Egresos!B103</f>
        <v>PERSONAL A CONTRATA</v>
      </c>
      <c r="D273" s="23">
        <f>(Egresos!C103)</f>
        <v>3987998</v>
      </c>
      <c r="E273" s="23">
        <f>(Egresos!D103)</f>
        <v>4535858</v>
      </c>
      <c r="F273" s="24">
        <f>(Egresos!E103)</f>
        <v>3712372.3420000002</v>
      </c>
      <c r="G273" s="125">
        <f>(Egresos!F103)</f>
        <v>795157.57900000014</v>
      </c>
      <c r="H273" s="126"/>
    </row>
    <row r="274" spans="1:8" hidden="1" outlineLevel="2" x14ac:dyDescent="0.25">
      <c r="A274" s="10" t="str">
        <f>Egresos!A104</f>
        <v>SSS.21.02.001.000.000</v>
      </c>
      <c r="B274" s="21"/>
      <c r="C274" s="22" t="str">
        <f>Egresos!B104</f>
        <v>Sueldos y Sobresueldos</v>
      </c>
      <c r="D274" s="23">
        <f>(Egresos!C104)</f>
        <v>3475557</v>
      </c>
      <c r="E274" s="23">
        <f>(Egresos!D104)</f>
        <v>3817230</v>
      </c>
      <c r="F274" s="24">
        <f>(Egresos!E104)</f>
        <v>3095392.537</v>
      </c>
      <c r="G274" s="125">
        <f>(Egresos!F104)</f>
        <v>721837.46300000011</v>
      </c>
      <c r="H274" s="126"/>
    </row>
    <row r="275" spans="1:8" hidden="1" outlineLevel="2" x14ac:dyDescent="0.25">
      <c r="A275" s="10" t="str">
        <f>Egresos!A105</f>
        <v>SSS.21.02.001.001.000</v>
      </c>
      <c r="B275" s="21"/>
      <c r="C275" s="22" t="str">
        <f>Egresos!B105</f>
        <v>Sueldos Bases</v>
      </c>
      <c r="D275" s="23">
        <f>(Egresos!C105)</f>
        <v>1613248</v>
      </c>
      <c r="E275" s="23">
        <f>(Egresos!D105)</f>
        <v>1861696</v>
      </c>
      <c r="F275" s="24">
        <f>(Egresos!E105)</f>
        <v>1512852.9209999999</v>
      </c>
      <c r="G275" s="125">
        <f>(Egresos!F105)</f>
        <v>348843.07900000014</v>
      </c>
      <c r="H275" s="126"/>
    </row>
    <row r="276" spans="1:8" hidden="1" outlineLevel="2" x14ac:dyDescent="0.25">
      <c r="A276" s="10" t="str">
        <f>Egresos!A106</f>
        <v>SSS.21.02.001.002.000</v>
      </c>
      <c r="B276" s="21"/>
      <c r="C276" s="22" t="str">
        <f>Egresos!B106</f>
        <v>Asignación de Antigüedad</v>
      </c>
      <c r="D276" s="23">
        <f>(Egresos!C106)</f>
        <v>0</v>
      </c>
      <c r="E276" s="23">
        <f>(Egresos!D106)</f>
        <v>0</v>
      </c>
      <c r="F276" s="24">
        <f>(Egresos!E106)</f>
        <v>0</v>
      </c>
      <c r="G276" s="125">
        <f>(Egresos!F106)</f>
        <v>0</v>
      </c>
      <c r="H276" s="126"/>
    </row>
    <row r="277" spans="1:8" hidden="1" outlineLevel="2" x14ac:dyDescent="0.25">
      <c r="A277" s="10" t="str">
        <f>Egresos!A107</f>
        <v>SSS.21.02.001.002.002</v>
      </c>
      <c r="B277" s="21"/>
      <c r="C277" s="22" t="str">
        <f>Egresos!B107</f>
        <v>Asignación de Antigüedad, Art.97, letra g), de la Ley Nº18.883, y Leyes Nºs. 19.180 y 19.280</v>
      </c>
      <c r="D277" s="23">
        <f>(Egresos!C107)</f>
        <v>0</v>
      </c>
      <c r="E277" s="23">
        <f>(Egresos!D107)</f>
        <v>0</v>
      </c>
      <c r="F277" s="24">
        <f>(Egresos!E107)</f>
        <v>0</v>
      </c>
      <c r="G277" s="125">
        <f>(Egresos!F107)</f>
        <v>0</v>
      </c>
      <c r="H277" s="126"/>
    </row>
    <row r="278" spans="1:8" hidden="1" outlineLevel="2" x14ac:dyDescent="0.25">
      <c r="A278" s="10" t="str">
        <f>Egresos!A108</f>
        <v>SSS.21.02.001.003.000</v>
      </c>
      <c r="B278" s="21"/>
      <c r="C278" s="22" t="str">
        <f>Egresos!B108</f>
        <v>Asignación Profesional</v>
      </c>
      <c r="D278" s="23">
        <f>(Egresos!C108)</f>
        <v>0</v>
      </c>
      <c r="E278" s="23">
        <f>(Egresos!D108)</f>
        <v>0</v>
      </c>
      <c r="F278" s="24">
        <f>(Egresos!E108)</f>
        <v>0</v>
      </c>
      <c r="G278" s="125">
        <f>(Egresos!F108)</f>
        <v>0</v>
      </c>
      <c r="H278" s="126"/>
    </row>
    <row r="279" spans="1:8" hidden="1" outlineLevel="2" x14ac:dyDescent="0.25">
      <c r="A279" s="10" t="str">
        <f>Egresos!A109</f>
        <v>SSS.21.02.001.004.000</v>
      </c>
      <c r="B279" s="21"/>
      <c r="C279" s="22" t="str">
        <f>Egresos!B109</f>
        <v>Asignación de Zona</v>
      </c>
      <c r="D279" s="23">
        <f>(Egresos!C109)</f>
        <v>0</v>
      </c>
      <c r="E279" s="23">
        <f>(Egresos!D109)</f>
        <v>0</v>
      </c>
      <c r="F279" s="24">
        <f>(Egresos!E109)</f>
        <v>0</v>
      </c>
      <c r="G279" s="125">
        <f>(Egresos!F109)</f>
        <v>0</v>
      </c>
      <c r="H279" s="126"/>
    </row>
    <row r="280" spans="1:8" hidden="1" outlineLevel="2" x14ac:dyDescent="0.25">
      <c r="A280" s="10" t="str">
        <f>Egresos!A110</f>
        <v>SSS.21.02.001.004.001</v>
      </c>
      <c r="B280" s="21"/>
      <c r="C280" s="22" t="str">
        <f>Egresos!B110</f>
        <v>Asignación de Zona, Art. 7 y 25, D.L. Nº3.551</v>
      </c>
      <c r="D280" s="23">
        <f>(Egresos!C110)</f>
        <v>0</v>
      </c>
      <c r="E280" s="23">
        <f>(Egresos!D110)</f>
        <v>0</v>
      </c>
      <c r="F280" s="24">
        <f>(Egresos!E110)</f>
        <v>0</v>
      </c>
      <c r="G280" s="125">
        <f>(Egresos!F110)</f>
        <v>0</v>
      </c>
      <c r="H280" s="126"/>
    </row>
    <row r="281" spans="1:8" outlineLevel="1" collapsed="1" x14ac:dyDescent="0.25">
      <c r="A281" s="10" t="str">
        <f>Egresos!A111</f>
        <v>SSS.21.02.001.004.002</v>
      </c>
      <c r="B281" s="21"/>
      <c r="C281" s="22" t="str">
        <f>Egresos!B111</f>
        <v>Asignación de Zona, Art. 26 de la Ley Nº19.378, y Ley Nº19.354</v>
      </c>
      <c r="D281" s="23">
        <f>(Egresos!C111)</f>
        <v>0</v>
      </c>
      <c r="E281" s="23">
        <f>(Egresos!D111)</f>
        <v>0</v>
      </c>
      <c r="F281" s="24">
        <f>(Egresos!E111)</f>
        <v>0</v>
      </c>
      <c r="G281" s="125">
        <f>(Egresos!F111)</f>
        <v>0</v>
      </c>
      <c r="H281" s="126"/>
    </row>
    <row r="282" spans="1:8" hidden="1" outlineLevel="2" x14ac:dyDescent="0.25">
      <c r="A282" s="10" t="str">
        <f>Egresos!A112</f>
        <v>SSS.21.02.001.004.003</v>
      </c>
      <c r="B282" s="21"/>
      <c r="C282" s="22" t="str">
        <f>Egresos!B112</f>
        <v>Complemento de Zona</v>
      </c>
      <c r="D282" s="23">
        <f>(Egresos!C112)</f>
        <v>0</v>
      </c>
      <c r="E282" s="23">
        <f>(Egresos!D112)</f>
        <v>0</v>
      </c>
      <c r="F282" s="24">
        <f>(Egresos!E112)</f>
        <v>0</v>
      </c>
      <c r="G282" s="125">
        <f>(Egresos!F112)</f>
        <v>0</v>
      </c>
      <c r="H282" s="126"/>
    </row>
    <row r="283" spans="1:8" hidden="1" outlineLevel="2" x14ac:dyDescent="0.25">
      <c r="A283" s="10" t="str">
        <f>Egresos!A113</f>
        <v>SSS.21.02.001.007.000</v>
      </c>
      <c r="B283" s="21"/>
      <c r="C283" s="22" t="str">
        <f>Egresos!B113</f>
        <v>Asignaciones del D.L. Nº 3.551, de 1981</v>
      </c>
      <c r="D283" s="23">
        <f>(Egresos!C113)</f>
        <v>0</v>
      </c>
      <c r="E283" s="23">
        <f>(Egresos!D113)</f>
        <v>0</v>
      </c>
      <c r="F283" s="24">
        <f>(Egresos!E113)</f>
        <v>0</v>
      </c>
      <c r="G283" s="125">
        <f>(Egresos!F113)</f>
        <v>0</v>
      </c>
      <c r="H283" s="126"/>
    </row>
    <row r="284" spans="1:8" hidden="1" outlineLevel="2" x14ac:dyDescent="0.25">
      <c r="A284" s="10" t="str">
        <f>Egresos!A114</f>
        <v>SSS.21.02.001.007.001</v>
      </c>
      <c r="B284" s="21"/>
      <c r="C284" s="22" t="str">
        <f>Egresos!B114</f>
        <v>Asignación Municipal, Art.24 y 31 D.L. Nº3.551 de 1981</v>
      </c>
      <c r="D284" s="23">
        <f>(Egresos!C114)</f>
        <v>0</v>
      </c>
      <c r="E284" s="23">
        <f>(Egresos!D114)</f>
        <v>0</v>
      </c>
      <c r="F284" s="24">
        <f>(Egresos!E114)</f>
        <v>0</v>
      </c>
      <c r="G284" s="125">
        <f>(Egresos!F114)</f>
        <v>0</v>
      </c>
      <c r="H284" s="126"/>
    </row>
    <row r="285" spans="1:8" hidden="1" outlineLevel="2" x14ac:dyDescent="0.25">
      <c r="A285" s="10" t="str">
        <f>Egresos!A115</f>
        <v>SSS.21.02.001.007.002</v>
      </c>
      <c r="B285" s="21"/>
      <c r="C285" s="22" t="str">
        <f>Egresos!B115</f>
        <v>Asignación Protección Imponibilidad, Art. 15 D.L. Nº3.551 de 1981</v>
      </c>
      <c r="D285" s="23">
        <f>(Egresos!C115)</f>
        <v>0</v>
      </c>
      <c r="E285" s="23">
        <f>(Egresos!D115)</f>
        <v>0</v>
      </c>
      <c r="F285" s="24">
        <f>(Egresos!E115)</f>
        <v>0</v>
      </c>
      <c r="G285" s="125">
        <f>(Egresos!F115)</f>
        <v>0</v>
      </c>
      <c r="H285" s="126"/>
    </row>
    <row r="286" spans="1:8" hidden="1" outlineLevel="2" x14ac:dyDescent="0.25">
      <c r="A286" s="10" t="str">
        <f>Egresos!A116</f>
        <v>SSS.21.02.001.008.000</v>
      </c>
      <c r="B286" s="21"/>
      <c r="C286" s="22" t="str">
        <f>Egresos!B116</f>
        <v>Asignación de Nivelación</v>
      </c>
      <c r="D286" s="23">
        <f>(Egresos!C116)</f>
        <v>33782</v>
      </c>
      <c r="E286" s="23">
        <f>(Egresos!D116)</f>
        <v>0</v>
      </c>
      <c r="F286" s="24">
        <f>(Egresos!E116)</f>
        <v>0</v>
      </c>
      <c r="G286" s="125">
        <f>(Egresos!F116)</f>
        <v>0</v>
      </c>
      <c r="H286" s="126"/>
    </row>
    <row r="287" spans="1:8" hidden="1" outlineLevel="2" x14ac:dyDescent="0.25">
      <c r="A287" s="10" t="str">
        <f>Egresos!A117</f>
        <v>SSS.21.02.001.008.001</v>
      </c>
      <c r="B287" s="21"/>
      <c r="C287" s="22" t="str">
        <f>Egresos!B117</f>
        <v>Bonificación Art. 21, Ley N° 19.429</v>
      </c>
      <c r="D287" s="23">
        <f>(Egresos!C117)</f>
        <v>33782</v>
      </c>
      <c r="E287" s="23">
        <f>(Egresos!D117)</f>
        <v>0</v>
      </c>
      <c r="F287" s="24">
        <f>(Egresos!E117)</f>
        <v>0</v>
      </c>
      <c r="G287" s="125">
        <f>(Egresos!F117)</f>
        <v>0</v>
      </c>
      <c r="H287" s="126"/>
    </row>
    <row r="288" spans="1:8" hidden="1" outlineLevel="2" x14ac:dyDescent="0.25">
      <c r="A288" s="10" t="str">
        <f>Egresos!A118</f>
        <v>SSS.21.02.001.008.002</v>
      </c>
      <c r="B288" s="21"/>
      <c r="C288" s="22" t="str">
        <f>Egresos!B118</f>
        <v>Planilla Complementaria, Art. 4 y 11, Ley N° 19.598</v>
      </c>
      <c r="D288" s="23">
        <f>(Egresos!C118)</f>
        <v>0</v>
      </c>
      <c r="E288" s="23">
        <f>(Egresos!D118)</f>
        <v>0</v>
      </c>
      <c r="F288" s="24">
        <f>(Egresos!E118)</f>
        <v>0</v>
      </c>
      <c r="G288" s="125">
        <f>(Egresos!F118)</f>
        <v>0</v>
      </c>
      <c r="H288" s="126"/>
    </row>
    <row r="289" spans="1:8" hidden="1" outlineLevel="2" x14ac:dyDescent="0.25">
      <c r="A289" s="10" t="str">
        <f>Egresos!A119</f>
        <v>SSS.21.02.001.009.000</v>
      </c>
      <c r="B289" s="21"/>
      <c r="C289" s="22" t="str">
        <f>Egresos!B119</f>
        <v>Asignaciones Especiales</v>
      </c>
      <c r="D289" s="23">
        <f>(Egresos!C119)</f>
        <v>2677</v>
      </c>
      <c r="E289" s="23">
        <f>(Egresos!D119)</f>
        <v>86102</v>
      </c>
      <c r="F289" s="24">
        <f>(Egresos!E119)</f>
        <v>60858.551999999996</v>
      </c>
      <c r="G289" s="125">
        <f>(Egresos!F119)</f>
        <v>25243.448000000004</v>
      </c>
      <c r="H289" s="126"/>
    </row>
    <row r="290" spans="1:8" hidden="1" outlineLevel="2" x14ac:dyDescent="0.25">
      <c r="A290" s="10" t="str">
        <f>Egresos!A120</f>
        <v>SSS.21.02.001.010.000</v>
      </c>
      <c r="B290" s="21"/>
      <c r="C290" s="22" t="str">
        <f>Egresos!B120</f>
        <v>Asignación de Pérdida de Caja</v>
      </c>
      <c r="D290" s="23">
        <f>(Egresos!C120)</f>
        <v>0</v>
      </c>
      <c r="E290" s="23">
        <f>(Egresos!D120)</f>
        <v>0</v>
      </c>
      <c r="F290" s="24">
        <f>(Egresos!E120)</f>
        <v>0</v>
      </c>
      <c r="G290" s="125">
        <f>(Egresos!F120)</f>
        <v>0</v>
      </c>
      <c r="H290" s="126"/>
    </row>
    <row r="291" spans="1:8" hidden="1" outlineLevel="2" x14ac:dyDescent="0.25">
      <c r="A291" s="10" t="str">
        <f>Egresos!A121</f>
        <v>SSS.21.02.001.010.001</v>
      </c>
      <c r="B291" s="21"/>
      <c r="C291" s="22" t="str">
        <f>Egresos!B121</f>
        <v>Asignación por Pédrida de Caja, Art. 97, letra a), Ley Nº18.883</v>
      </c>
      <c r="D291" s="23">
        <f>(Egresos!C121)</f>
        <v>0</v>
      </c>
      <c r="E291" s="23">
        <f>(Egresos!D121)</f>
        <v>0</v>
      </c>
      <c r="F291" s="24">
        <f>(Egresos!E121)</f>
        <v>0</v>
      </c>
      <c r="G291" s="125">
        <f>(Egresos!F121)</f>
        <v>0</v>
      </c>
      <c r="H291" s="126"/>
    </row>
    <row r="292" spans="1:8" hidden="1" outlineLevel="2" x14ac:dyDescent="0.25">
      <c r="A292" s="10" t="str">
        <f>Egresos!A122</f>
        <v>SSS.21.02.001.011.000</v>
      </c>
      <c r="B292" s="21"/>
      <c r="C292" s="22" t="str">
        <f>Egresos!B122</f>
        <v>Asignación de Movilización</v>
      </c>
      <c r="D292" s="23">
        <f>(Egresos!C122)</f>
        <v>27011</v>
      </c>
      <c r="E292" s="23">
        <f>(Egresos!D122)</f>
        <v>9565</v>
      </c>
      <c r="F292" s="24">
        <f>(Egresos!E122)</f>
        <v>7524.902</v>
      </c>
      <c r="G292" s="125">
        <f>(Egresos!F122)</f>
        <v>2040.098</v>
      </c>
      <c r="H292" s="126"/>
    </row>
    <row r="293" spans="1:8" hidden="1" outlineLevel="2" x14ac:dyDescent="0.25">
      <c r="A293" s="10" t="str">
        <f>Egresos!A123</f>
        <v>SSS.21.02.001.011.001</v>
      </c>
      <c r="B293" s="21"/>
      <c r="C293" s="22" t="str">
        <f>Egresos!B123</f>
        <v>Asignación de Movilización, Art. 97, letra b), Ley Nº18.883</v>
      </c>
      <c r="D293" s="23">
        <f>(Egresos!C123)</f>
        <v>27011</v>
      </c>
      <c r="E293" s="23">
        <f>(Egresos!D123)</f>
        <v>9565</v>
      </c>
      <c r="F293" s="24">
        <f>(Egresos!E123)</f>
        <v>7524.902</v>
      </c>
      <c r="G293" s="125">
        <f>(Egresos!F123)</f>
        <v>2040.098</v>
      </c>
      <c r="H293" s="126"/>
    </row>
    <row r="294" spans="1:8" hidden="1" outlineLevel="2" x14ac:dyDescent="0.25">
      <c r="A294" s="10" t="str">
        <f>Egresos!A124</f>
        <v>SSS.21.02.001.013.000</v>
      </c>
      <c r="B294" s="21"/>
      <c r="C294" s="22" t="str">
        <f>Egresos!B124</f>
        <v>Asignaciones Compensatorias</v>
      </c>
      <c r="D294" s="23">
        <f>(Egresos!C124)</f>
        <v>0</v>
      </c>
      <c r="E294" s="23">
        <f>(Egresos!D124)</f>
        <v>8696</v>
      </c>
      <c r="F294" s="24">
        <f>(Egresos!E124)</f>
        <v>6853.366</v>
      </c>
      <c r="G294" s="125">
        <f>(Egresos!F124)</f>
        <v>1842.634</v>
      </c>
      <c r="H294" s="126"/>
    </row>
    <row r="295" spans="1:8" hidden="1" outlineLevel="2" x14ac:dyDescent="0.25">
      <c r="A295" s="10" t="str">
        <f>Egresos!A125</f>
        <v>SSS.21.02.001.013.001</v>
      </c>
      <c r="B295" s="21"/>
      <c r="C295" s="22" t="str">
        <f>Egresos!B125</f>
        <v>Incremento Previsional, Art. 2, D.L. 3501, de 1980</v>
      </c>
      <c r="D295" s="23">
        <f>(Egresos!C125)</f>
        <v>0</v>
      </c>
      <c r="E295" s="23">
        <f>(Egresos!D125)</f>
        <v>0</v>
      </c>
      <c r="F295" s="24">
        <f>(Egresos!E125)</f>
        <v>0</v>
      </c>
      <c r="G295" s="125">
        <f>(Egresos!F125)</f>
        <v>0</v>
      </c>
      <c r="H295" s="126"/>
    </row>
    <row r="296" spans="1:8" hidden="1" outlineLevel="2" x14ac:dyDescent="0.25">
      <c r="A296" s="10" t="str">
        <f>Egresos!A126</f>
        <v>SSS.21.02.001.013.002</v>
      </c>
      <c r="B296" s="21"/>
      <c r="C296" s="22" t="str">
        <f>Egresos!B126</f>
        <v>Bonificación Compensatoria de Salud, Art. 3, Ley Nº18.566</v>
      </c>
      <c r="D296" s="23">
        <f>(Egresos!C126)</f>
        <v>0</v>
      </c>
      <c r="E296" s="23">
        <f>(Egresos!D126)</f>
        <v>0</v>
      </c>
      <c r="F296" s="24">
        <f>(Egresos!E126)</f>
        <v>0</v>
      </c>
      <c r="G296" s="125">
        <f>(Egresos!F126)</f>
        <v>0</v>
      </c>
      <c r="H296" s="126"/>
    </row>
    <row r="297" spans="1:8" hidden="1" outlineLevel="2" x14ac:dyDescent="0.25">
      <c r="A297" s="10" t="str">
        <f>Egresos!A127</f>
        <v>SSS.21.02.001.013.003</v>
      </c>
      <c r="B297" s="21"/>
      <c r="C297" s="22" t="str">
        <f>Egresos!B127</f>
        <v>Bonificación Compensatoria, Art.10, Ley Nº18.675</v>
      </c>
      <c r="D297" s="23">
        <f>(Egresos!C127)</f>
        <v>0</v>
      </c>
      <c r="E297" s="23">
        <f>(Egresos!D127)</f>
        <v>0</v>
      </c>
      <c r="F297" s="24">
        <f>(Egresos!E127)</f>
        <v>0</v>
      </c>
      <c r="G297" s="125">
        <f>(Egresos!F127)</f>
        <v>0</v>
      </c>
      <c r="H297" s="126"/>
    </row>
    <row r="298" spans="1:8" hidden="1" outlineLevel="2" x14ac:dyDescent="0.25">
      <c r="A298" s="10" t="str">
        <f>Egresos!A128</f>
        <v>SSS.21.02.001.013.004</v>
      </c>
      <c r="B298" s="21"/>
      <c r="C298" s="22" t="str">
        <f>Egresos!B128</f>
        <v>Bonificación Adicional Art. 11 Ley N° 18.675</v>
      </c>
      <c r="D298" s="23">
        <f>(Egresos!C128)</f>
        <v>0</v>
      </c>
      <c r="E298" s="23">
        <f>(Egresos!D128)</f>
        <v>0</v>
      </c>
      <c r="F298" s="24">
        <f>(Egresos!E128)</f>
        <v>0</v>
      </c>
      <c r="G298" s="125">
        <f>(Egresos!F128)</f>
        <v>0</v>
      </c>
      <c r="H298" s="126"/>
    </row>
    <row r="299" spans="1:8" hidden="1" outlineLevel="2" x14ac:dyDescent="0.25">
      <c r="A299" s="10" t="str">
        <f>Egresos!A129</f>
        <v>SSS.21.02.001.013.005</v>
      </c>
      <c r="B299" s="21"/>
      <c r="C299" s="22" t="str">
        <f>Egresos!B129</f>
        <v>Bonificación Art. 3, Ley Nº19.200</v>
      </c>
      <c r="D299" s="23">
        <f>(Egresos!C129)</f>
        <v>0</v>
      </c>
      <c r="E299" s="23">
        <f>(Egresos!D129)</f>
        <v>0</v>
      </c>
      <c r="F299" s="24">
        <f>(Egresos!E129)</f>
        <v>0</v>
      </c>
      <c r="G299" s="125">
        <f>(Egresos!F129)</f>
        <v>0</v>
      </c>
      <c r="H299" s="126"/>
    </row>
    <row r="300" spans="1:8" hidden="1" outlineLevel="2" x14ac:dyDescent="0.25">
      <c r="A300" s="10" t="str">
        <f>Egresos!A130</f>
        <v>SSS.21.02.001.013.006</v>
      </c>
      <c r="B300" s="21"/>
      <c r="C300" s="22" t="str">
        <f>Egresos!B130</f>
        <v>Bonificación Previsional, Art. 19, Ley Nº15.386</v>
      </c>
      <c r="D300" s="23">
        <f>(Egresos!C130)</f>
        <v>0</v>
      </c>
      <c r="E300" s="23">
        <f>(Egresos!D130)</f>
        <v>0</v>
      </c>
      <c r="F300" s="24">
        <f>(Egresos!E130)</f>
        <v>0</v>
      </c>
      <c r="G300" s="125">
        <f>(Egresos!F130)</f>
        <v>0</v>
      </c>
      <c r="H300" s="126"/>
    </row>
    <row r="301" spans="1:8" hidden="1" outlineLevel="2" x14ac:dyDescent="0.25">
      <c r="A301" s="10" t="str">
        <f>Egresos!A131</f>
        <v>SSS.21.02.001.013.007</v>
      </c>
      <c r="B301" s="21"/>
      <c r="C301" s="22" t="str">
        <f>Egresos!B131</f>
        <v>Remuneración Adicional, Art. 3 transitorio, Ley N° 19.070</v>
      </c>
      <c r="D301" s="23">
        <f>(Egresos!C131)</f>
        <v>0</v>
      </c>
      <c r="E301" s="23">
        <f>(Egresos!D131)</f>
        <v>0</v>
      </c>
      <c r="F301" s="24">
        <f>(Egresos!E131)</f>
        <v>0</v>
      </c>
      <c r="G301" s="125">
        <f>(Egresos!F131)</f>
        <v>0</v>
      </c>
      <c r="H301" s="126"/>
    </row>
    <row r="302" spans="1:8" hidden="1" outlineLevel="2" x14ac:dyDescent="0.25">
      <c r="A302" s="10" t="str">
        <f>Egresos!A132</f>
        <v>SSS.21.02.001.013.999</v>
      </c>
      <c r="B302" s="21"/>
      <c r="C302" s="22" t="str">
        <f>Egresos!B132</f>
        <v>Otras Asignaciones Compensatorias</v>
      </c>
      <c r="D302" s="23">
        <f>(Egresos!C132)</f>
        <v>0</v>
      </c>
      <c r="E302" s="23">
        <f>(Egresos!D132)</f>
        <v>8696</v>
      </c>
      <c r="F302" s="24">
        <f>(Egresos!E132)</f>
        <v>6853.366</v>
      </c>
      <c r="G302" s="125">
        <f>(Egresos!F132)</f>
        <v>1842.634</v>
      </c>
      <c r="H302" s="126"/>
    </row>
    <row r="303" spans="1:8" hidden="1" outlineLevel="2" x14ac:dyDescent="0.25">
      <c r="A303" s="10" t="str">
        <f>Egresos!A133</f>
        <v>SSS.21.02.001.014.000</v>
      </c>
      <c r="B303" s="21"/>
      <c r="C303" s="22" t="str">
        <f>Egresos!B133</f>
        <v>Asignaciones Sustitutivas</v>
      </c>
      <c r="D303" s="23">
        <f>(Egresos!C133)</f>
        <v>0</v>
      </c>
      <c r="E303" s="23">
        <f>(Egresos!D133)</f>
        <v>0</v>
      </c>
      <c r="F303" s="24">
        <f>(Egresos!E133)</f>
        <v>0</v>
      </c>
      <c r="G303" s="125">
        <f>(Egresos!F133)</f>
        <v>0</v>
      </c>
      <c r="H303" s="126"/>
    </row>
    <row r="304" spans="1:8" hidden="1" outlineLevel="2" x14ac:dyDescent="0.25">
      <c r="A304" s="10" t="str">
        <f>Egresos!A134</f>
        <v>SSS.21.02.001.014.001</v>
      </c>
      <c r="B304" s="21"/>
      <c r="C304" s="22" t="str">
        <f>Egresos!B134</f>
        <v>Asignación Unica Artículo 4, Ley N° 18.717</v>
      </c>
      <c r="D304" s="23">
        <f>(Egresos!C134)</f>
        <v>0</v>
      </c>
      <c r="E304" s="23">
        <f>(Egresos!D134)</f>
        <v>0</v>
      </c>
      <c r="F304" s="24">
        <f>(Egresos!E134)</f>
        <v>0</v>
      </c>
      <c r="G304" s="125">
        <f>(Egresos!F134)</f>
        <v>0</v>
      </c>
      <c r="H304" s="126"/>
    </row>
    <row r="305" spans="1:8" hidden="1" outlineLevel="2" x14ac:dyDescent="0.25">
      <c r="A305" s="10" t="str">
        <f>Egresos!A135</f>
        <v>SSS.21.02.001.014.999</v>
      </c>
      <c r="B305" s="21"/>
      <c r="C305" s="22" t="str">
        <f>Egresos!B135</f>
        <v>Otras Asignaciones Sustitutivas</v>
      </c>
      <c r="D305" s="23">
        <f>(Egresos!C135)</f>
        <v>0</v>
      </c>
      <c r="E305" s="23">
        <f>(Egresos!D135)</f>
        <v>0</v>
      </c>
      <c r="F305" s="24">
        <f>(Egresos!E135)</f>
        <v>0</v>
      </c>
      <c r="G305" s="125">
        <f>(Egresos!F135)</f>
        <v>0</v>
      </c>
      <c r="H305" s="126"/>
    </row>
    <row r="306" spans="1:8" hidden="1" outlineLevel="2" x14ac:dyDescent="0.25">
      <c r="A306" s="10" t="str">
        <f>Egresos!A136</f>
        <v>SSS.21.02.001.018.000</v>
      </c>
      <c r="B306" s="21"/>
      <c r="C306" s="22" t="str">
        <f>Egresos!B136</f>
        <v>Asignación de Responsabilidad</v>
      </c>
      <c r="D306" s="23">
        <f>(Egresos!C136)</f>
        <v>85767</v>
      </c>
      <c r="E306" s="23">
        <f>(Egresos!D136)</f>
        <v>37729</v>
      </c>
      <c r="F306" s="24">
        <f>(Egresos!E136)</f>
        <v>31873.827000000001</v>
      </c>
      <c r="G306" s="125">
        <f>(Egresos!F136)</f>
        <v>5855.1729999999989</v>
      </c>
      <c r="H306" s="126"/>
    </row>
    <row r="307" spans="1:8" hidden="1" outlineLevel="2" x14ac:dyDescent="0.25">
      <c r="A307" s="10" t="str">
        <f>Egresos!A137</f>
        <v>SSS.21.02.001.018.001</v>
      </c>
      <c r="B307" s="21"/>
      <c r="C307" s="22" t="str">
        <f>Egresos!B137</f>
        <v>Asignación de Responsabilidad Directiva</v>
      </c>
      <c r="D307" s="23">
        <f>(Egresos!C137)</f>
        <v>85767</v>
      </c>
      <c r="E307" s="23">
        <f>(Egresos!D137)</f>
        <v>37729</v>
      </c>
      <c r="F307" s="24">
        <f>(Egresos!E137)</f>
        <v>31873.827000000001</v>
      </c>
      <c r="G307" s="125">
        <f>(Egresos!F137)</f>
        <v>5855.1729999999989</v>
      </c>
      <c r="H307" s="126"/>
    </row>
    <row r="308" spans="1:8" hidden="1" outlineLevel="2" x14ac:dyDescent="0.25">
      <c r="A308" s="10" t="str">
        <f>Egresos!A138</f>
        <v>SSS.21.02.001.021.000</v>
      </c>
      <c r="B308" s="21"/>
      <c r="C308" s="22" t="str">
        <f>Egresos!B138</f>
        <v>Componente Base Asignación de desempeño</v>
      </c>
      <c r="D308" s="23">
        <f>(Egresos!C138)</f>
        <v>0</v>
      </c>
      <c r="E308" s="23">
        <f>(Egresos!D138)</f>
        <v>0</v>
      </c>
      <c r="F308" s="24">
        <f>(Egresos!E138)</f>
        <v>0</v>
      </c>
      <c r="G308" s="125">
        <f>(Egresos!F138)</f>
        <v>0</v>
      </c>
      <c r="H308" s="126"/>
    </row>
    <row r="309" spans="1:8" hidden="1" outlineLevel="2" x14ac:dyDescent="0.25">
      <c r="A309" s="10" t="str">
        <f>Egresos!A139</f>
        <v>SSS.21.02.001.026.000</v>
      </c>
      <c r="B309" s="21"/>
      <c r="C309" s="22" t="str">
        <f>Egresos!B139</f>
        <v>Asignación de Estímulo Personal Médico Diurno</v>
      </c>
      <c r="D309" s="23">
        <f>(Egresos!C139)</f>
        <v>0</v>
      </c>
      <c r="E309" s="23">
        <f>(Egresos!D139)</f>
        <v>0</v>
      </c>
      <c r="F309" s="24">
        <f>(Egresos!E139)</f>
        <v>0</v>
      </c>
      <c r="G309" s="125">
        <f>(Egresos!F139)</f>
        <v>0</v>
      </c>
      <c r="H309" s="126"/>
    </row>
    <row r="310" spans="1:8" hidden="1" outlineLevel="2" x14ac:dyDescent="0.25">
      <c r="A310" s="10" t="str">
        <f>Egresos!A140</f>
        <v>SSS.21.02.001.027.000</v>
      </c>
      <c r="B310" s="21"/>
      <c r="C310" s="22" t="str">
        <f>Egresos!B140</f>
        <v>Asignación de Estímulo Personal Médico y Profesores</v>
      </c>
      <c r="D310" s="23">
        <f>(Egresos!C140)</f>
        <v>46225</v>
      </c>
      <c r="E310" s="23">
        <f>(Egresos!D140)</f>
        <v>0</v>
      </c>
      <c r="F310" s="24">
        <f>(Egresos!E140)</f>
        <v>0</v>
      </c>
      <c r="G310" s="125">
        <f>(Egresos!F140)</f>
        <v>0</v>
      </c>
      <c r="H310" s="126"/>
    </row>
    <row r="311" spans="1:8" hidden="1" outlineLevel="2" x14ac:dyDescent="0.25">
      <c r="A311" s="10" t="str">
        <f>Egresos!A141</f>
        <v>SSS.21.02.001.027.002</v>
      </c>
      <c r="B311" s="21"/>
      <c r="C311" s="22" t="str">
        <f>Egresos!B141</f>
        <v>Asignación por Desempeño en Condiciones Difíciles, Art. 28, Ley N° 19.378</v>
      </c>
      <c r="D311" s="23">
        <f>(Egresos!C141)</f>
        <v>46225</v>
      </c>
      <c r="E311" s="23">
        <f>(Egresos!D141)</f>
        <v>0</v>
      </c>
      <c r="F311" s="24">
        <f>(Egresos!E141)</f>
        <v>0</v>
      </c>
      <c r="G311" s="125">
        <f>(Egresos!F141)</f>
        <v>0</v>
      </c>
      <c r="H311" s="126"/>
    </row>
    <row r="312" spans="1:8" hidden="1" outlineLevel="2" x14ac:dyDescent="0.25">
      <c r="A312" s="10" t="str">
        <f>Egresos!A142</f>
        <v>SSS.21.02.001.028.000</v>
      </c>
      <c r="B312" s="21"/>
      <c r="C312" s="22" t="str">
        <f>Egresos!B142</f>
        <v>Asignación Artículo 7, Ley Nº19.112</v>
      </c>
      <c r="D312" s="23">
        <f>(Egresos!C142)</f>
        <v>0</v>
      </c>
      <c r="E312" s="23">
        <f>(Egresos!D142)</f>
        <v>0</v>
      </c>
      <c r="F312" s="24">
        <f>(Egresos!E142)</f>
        <v>0</v>
      </c>
      <c r="G312" s="125">
        <f>(Egresos!F142)</f>
        <v>0</v>
      </c>
      <c r="H312" s="126"/>
    </row>
    <row r="313" spans="1:8" hidden="1" outlineLevel="2" x14ac:dyDescent="0.25">
      <c r="A313" s="10" t="str">
        <f>Egresos!A143</f>
        <v>SSS.21.02.001.029.000</v>
      </c>
      <c r="B313" s="21"/>
      <c r="C313" s="22" t="str">
        <f>Egresos!B143</f>
        <v>Asignación de Estímulo por Falencia</v>
      </c>
      <c r="D313" s="23">
        <f>(Egresos!C143)</f>
        <v>0</v>
      </c>
      <c r="E313" s="23">
        <f>(Egresos!D143)</f>
        <v>0</v>
      </c>
      <c r="F313" s="24">
        <f>(Egresos!E143)</f>
        <v>0</v>
      </c>
      <c r="G313" s="125">
        <f>(Egresos!F143)</f>
        <v>0</v>
      </c>
      <c r="H313" s="126"/>
    </row>
    <row r="314" spans="1:8" hidden="1" outlineLevel="2" x14ac:dyDescent="0.25">
      <c r="A314" s="10" t="str">
        <f>Egresos!A144</f>
        <v>SSS.21.02.001.030.000</v>
      </c>
      <c r="B314" s="21"/>
      <c r="C314" s="22" t="str">
        <f>Egresos!B144</f>
        <v>Asignación de Experiencia Calificada</v>
      </c>
      <c r="D314" s="23">
        <f>(Egresos!C144)</f>
        <v>0</v>
      </c>
      <c r="E314" s="23">
        <f>(Egresos!D144)</f>
        <v>32220</v>
      </c>
      <c r="F314" s="24">
        <f>(Egresos!E144)</f>
        <v>26907.416000000001</v>
      </c>
      <c r="G314" s="125">
        <f>(Egresos!F144)</f>
        <v>5312.5839999999989</v>
      </c>
      <c r="H314" s="126"/>
    </row>
    <row r="315" spans="1:8" hidden="1" outlineLevel="2" x14ac:dyDescent="0.25">
      <c r="A315" s="10" t="str">
        <f>Egresos!A145</f>
        <v>SSS.21.02.001.030.002</v>
      </c>
      <c r="B315" s="21"/>
      <c r="C315" s="22" t="str">
        <f>Egresos!B145</f>
        <v>Asignación Post-Título, Art. 42, Ley N° 19.378</v>
      </c>
      <c r="D315" s="23">
        <f>(Egresos!C145)</f>
        <v>0</v>
      </c>
      <c r="E315" s="23">
        <f>(Egresos!D145)</f>
        <v>32220</v>
      </c>
      <c r="F315" s="24">
        <f>(Egresos!E145)</f>
        <v>26907.416000000001</v>
      </c>
      <c r="G315" s="125">
        <f>(Egresos!F145)</f>
        <v>5312.5839999999989</v>
      </c>
      <c r="H315" s="126"/>
    </row>
    <row r="316" spans="1:8" hidden="1" outlineLevel="2" x14ac:dyDescent="0.25">
      <c r="A316" s="10" t="str">
        <f>Egresos!A146</f>
        <v>SSS.21.02.001.031.000</v>
      </c>
      <c r="B316" s="21"/>
      <c r="C316" s="22" t="str">
        <f>Egresos!B146</f>
        <v>Asignación de Reforzamiento Profesional Diurno</v>
      </c>
      <c r="D316" s="23">
        <f>(Egresos!C146)</f>
        <v>0</v>
      </c>
      <c r="E316" s="23">
        <f>(Egresos!D146)</f>
        <v>0</v>
      </c>
      <c r="F316" s="24">
        <f>(Egresos!E146)</f>
        <v>0</v>
      </c>
      <c r="G316" s="125">
        <f>(Egresos!F146)</f>
        <v>0</v>
      </c>
      <c r="H316" s="126"/>
    </row>
    <row r="317" spans="1:8" hidden="1" outlineLevel="2" x14ac:dyDescent="0.25">
      <c r="A317" s="10" t="str">
        <f>Egresos!A147</f>
        <v>SSS.21.02.001.036.000</v>
      </c>
      <c r="B317" s="21"/>
      <c r="C317" s="22" t="str">
        <f>Egresos!B147</f>
        <v>Asignación Única</v>
      </c>
      <c r="D317" s="23">
        <f>(Egresos!C147)</f>
        <v>0</v>
      </c>
      <c r="E317" s="23">
        <f>(Egresos!D147)</f>
        <v>0</v>
      </c>
      <c r="F317" s="24">
        <f>(Egresos!E147)</f>
        <v>0</v>
      </c>
      <c r="G317" s="125">
        <f>(Egresos!F147)</f>
        <v>0</v>
      </c>
      <c r="H317" s="126"/>
    </row>
    <row r="318" spans="1:8" hidden="1" outlineLevel="2" x14ac:dyDescent="0.25">
      <c r="A318" s="10" t="str">
        <f>Egresos!A148</f>
        <v>SSS.21.02.001.037.000</v>
      </c>
      <c r="B318" s="21"/>
      <c r="C318" s="22" t="str">
        <f>Egresos!B148</f>
        <v>Asignación Zonas Extremas</v>
      </c>
      <c r="D318" s="23">
        <f>(Egresos!C148)</f>
        <v>0</v>
      </c>
      <c r="E318" s="23">
        <f>(Egresos!D148)</f>
        <v>0</v>
      </c>
      <c r="F318" s="24">
        <f>(Egresos!E148)</f>
        <v>0</v>
      </c>
      <c r="G318" s="125">
        <f>(Egresos!F148)</f>
        <v>0</v>
      </c>
      <c r="H318" s="126"/>
    </row>
    <row r="319" spans="1:8" hidden="1" outlineLevel="2" x14ac:dyDescent="0.25">
      <c r="A319" s="10" t="str">
        <f>Egresos!A149</f>
        <v>SSS.21.02.001.042.000</v>
      </c>
      <c r="B319" s="21"/>
      <c r="C319" s="22" t="str">
        <f>Egresos!B149</f>
        <v>Asignación de Atención Primaria Municipal</v>
      </c>
      <c r="D319" s="23">
        <f>(Egresos!C149)</f>
        <v>1613248</v>
      </c>
      <c r="E319" s="23">
        <f>(Egresos!D149)</f>
        <v>1779797</v>
      </c>
      <c r="F319" s="24">
        <f>(Egresos!E149)</f>
        <v>1447165.936</v>
      </c>
      <c r="G319" s="125">
        <f>(Egresos!F149)</f>
        <v>332631.06400000001</v>
      </c>
      <c r="H319" s="126"/>
    </row>
    <row r="320" spans="1:8" hidden="1" outlineLevel="2" x14ac:dyDescent="0.25">
      <c r="A320" s="10" t="str">
        <f>Egresos!A150</f>
        <v>SSS.21.02.001.044.000</v>
      </c>
      <c r="B320" s="21"/>
      <c r="C320" s="22" t="str">
        <f>Egresos!B150</f>
        <v>Asignación de Experiencia</v>
      </c>
      <c r="D320" s="23">
        <f>(Egresos!C150)</f>
        <v>0</v>
      </c>
      <c r="E320" s="23">
        <f>(Egresos!D150)</f>
        <v>0</v>
      </c>
      <c r="F320" s="24">
        <f>(Egresos!E150)</f>
        <v>0</v>
      </c>
      <c r="G320" s="125">
        <f>(Egresos!F150)</f>
        <v>0</v>
      </c>
      <c r="H320" s="126"/>
    </row>
    <row r="321" spans="1:8" hidden="1" outlineLevel="2" x14ac:dyDescent="0.25">
      <c r="A321" s="10" t="str">
        <f>Egresos!A151</f>
        <v>SSS.21.02.001.045.000</v>
      </c>
      <c r="B321" s="21"/>
      <c r="C321" s="22" t="str">
        <f>Egresos!B151</f>
        <v>Asignación por Tramo de Desarrollo Profesional</v>
      </c>
      <c r="D321" s="23">
        <f>(Egresos!C151)</f>
        <v>0</v>
      </c>
      <c r="E321" s="23">
        <f>(Egresos!D151)</f>
        <v>0</v>
      </c>
      <c r="F321" s="24">
        <f>(Egresos!E151)</f>
        <v>0</v>
      </c>
      <c r="G321" s="125">
        <f>(Egresos!F151)</f>
        <v>0</v>
      </c>
      <c r="H321" s="126"/>
    </row>
    <row r="322" spans="1:8" hidden="1" outlineLevel="2" x14ac:dyDescent="0.25">
      <c r="A322" s="10" t="str">
        <f>Egresos!A152</f>
        <v>SSS.21.02.001.046.000</v>
      </c>
      <c r="B322" s="21"/>
      <c r="C322" s="22" t="str">
        <f>Egresos!B152</f>
        <v>Asignación de Reconocimiento por Docencia en Establecimientos de Alta Concentración de Alumnos Prioritarios</v>
      </c>
      <c r="D322" s="23">
        <f>(Egresos!C152)</f>
        <v>0</v>
      </c>
      <c r="E322" s="23">
        <f>(Egresos!D152)</f>
        <v>0</v>
      </c>
      <c r="F322" s="24">
        <f>(Egresos!E152)</f>
        <v>0</v>
      </c>
      <c r="G322" s="125">
        <f>(Egresos!F152)</f>
        <v>0</v>
      </c>
      <c r="H322" s="126"/>
    </row>
    <row r="323" spans="1:8" hidden="1" outlineLevel="2" x14ac:dyDescent="0.25">
      <c r="A323" s="10" t="str">
        <f>Egresos!A153</f>
        <v>SSS.21.02.001.047.000</v>
      </c>
      <c r="B323" s="21"/>
      <c r="C323" s="22" t="str">
        <f>Egresos!B153</f>
        <v>Asignación por Responsabilidad Directiva y Asignación de Responsabilidad Técnico Pedagógica</v>
      </c>
      <c r="D323" s="23">
        <f>(Egresos!C153)</f>
        <v>0</v>
      </c>
      <c r="E323" s="23">
        <f>(Egresos!D153)</f>
        <v>0</v>
      </c>
      <c r="F323" s="24">
        <f>(Egresos!E153)</f>
        <v>0</v>
      </c>
      <c r="G323" s="125">
        <f>(Egresos!F153)</f>
        <v>0</v>
      </c>
      <c r="H323" s="126"/>
    </row>
    <row r="324" spans="1:8" hidden="1" outlineLevel="2" x14ac:dyDescent="0.25">
      <c r="A324" s="10" t="str">
        <f>Egresos!A154</f>
        <v>SSS.21.02.001.047.001</v>
      </c>
      <c r="B324" s="21"/>
      <c r="C324" s="22" t="str">
        <f>Egresos!B154</f>
        <v>Asignación por Responsabilidad Directiva</v>
      </c>
      <c r="D324" s="23">
        <f>(Egresos!C154)</f>
        <v>0</v>
      </c>
      <c r="E324" s="23">
        <f>(Egresos!D154)</f>
        <v>0</v>
      </c>
      <c r="F324" s="24">
        <f>(Egresos!E154)</f>
        <v>0</v>
      </c>
      <c r="G324" s="125">
        <f>(Egresos!F154)</f>
        <v>0</v>
      </c>
      <c r="H324" s="126"/>
    </row>
    <row r="325" spans="1:8" hidden="1" outlineLevel="2" x14ac:dyDescent="0.25">
      <c r="A325" s="10" t="str">
        <f>Egresos!A155</f>
        <v>SSS.21.02.001.047.002</v>
      </c>
      <c r="B325" s="21"/>
      <c r="C325" s="22" t="str">
        <f>Egresos!B155</f>
        <v>Asignación por Responsabilidad Técnico Pedagógica</v>
      </c>
      <c r="D325" s="23">
        <f>(Egresos!C155)</f>
        <v>0</v>
      </c>
      <c r="E325" s="23">
        <f>(Egresos!D155)</f>
        <v>0</v>
      </c>
      <c r="F325" s="24">
        <f>(Egresos!E155)</f>
        <v>0</v>
      </c>
      <c r="G325" s="125">
        <f>(Egresos!F155)</f>
        <v>0</v>
      </c>
      <c r="H325" s="126"/>
    </row>
    <row r="326" spans="1:8" hidden="1" outlineLevel="2" x14ac:dyDescent="0.25">
      <c r="A326" s="10" t="str">
        <f>Egresos!A156</f>
        <v>SSS.21.02.001.048.000</v>
      </c>
      <c r="B326" s="21"/>
      <c r="C326" s="22" t="str">
        <f>Egresos!B156</f>
        <v>Bonificación por Reconocimiento Profesional</v>
      </c>
      <c r="D326" s="23">
        <f>(Egresos!C156)</f>
        <v>23111</v>
      </c>
      <c r="E326" s="23">
        <f>(Egresos!D156)</f>
        <v>0</v>
      </c>
      <c r="F326" s="24">
        <f>(Egresos!E156)</f>
        <v>0</v>
      </c>
      <c r="G326" s="125">
        <f>(Egresos!F156)</f>
        <v>0</v>
      </c>
      <c r="H326" s="126"/>
    </row>
    <row r="327" spans="1:8" hidden="1" outlineLevel="2" x14ac:dyDescent="0.25">
      <c r="A327" s="10" t="str">
        <f>Egresos!A157</f>
        <v>SSS.21.02.001.049.000</v>
      </c>
      <c r="B327" s="21"/>
      <c r="C327" s="22" t="str">
        <f>Egresos!B157</f>
        <v>Bonificación de Excelencia Académica</v>
      </c>
      <c r="D327" s="23">
        <f>(Egresos!C157)</f>
        <v>0</v>
      </c>
      <c r="E327" s="23">
        <f>(Egresos!D157)</f>
        <v>0</v>
      </c>
      <c r="F327" s="24">
        <f>(Egresos!E157)</f>
        <v>0</v>
      </c>
      <c r="G327" s="125">
        <f>(Egresos!F157)</f>
        <v>0</v>
      </c>
      <c r="H327" s="126"/>
    </row>
    <row r="328" spans="1:8" hidden="1" outlineLevel="2" x14ac:dyDescent="0.25">
      <c r="A328" s="10" t="str">
        <f>Egresos!A158</f>
        <v>SSS.21.02.001.999.000</v>
      </c>
      <c r="B328" s="21"/>
      <c r="C328" s="22" t="str">
        <f>Egresos!B158</f>
        <v>Otras Asignaciones</v>
      </c>
      <c r="D328" s="23">
        <f>(Egresos!C158)</f>
        <v>30488</v>
      </c>
      <c r="E328" s="23">
        <f>(Egresos!D158)</f>
        <v>1425</v>
      </c>
      <c r="F328" s="24">
        <f>(Egresos!E158)</f>
        <v>1355.617</v>
      </c>
      <c r="G328" s="125">
        <f>(Egresos!F158)</f>
        <v>69.383000000000038</v>
      </c>
      <c r="H328" s="126"/>
    </row>
    <row r="329" spans="1:8" hidden="1" outlineLevel="2" x14ac:dyDescent="0.25">
      <c r="A329" s="10" t="str">
        <f>Egresos!A159</f>
        <v>SSS.21.02.002.000.000</v>
      </c>
      <c r="B329" s="21"/>
      <c r="C329" s="22" t="str">
        <f>Egresos!B159</f>
        <v>Aportes del Empleador</v>
      </c>
      <c r="D329" s="23">
        <f>(Egresos!C159)</f>
        <v>34524</v>
      </c>
      <c r="E329" s="23">
        <f>(Egresos!D159)</f>
        <v>122979</v>
      </c>
      <c r="F329" s="24">
        <f>(Egresos!E159)</f>
        <v>101751.758</v>
      </c>
      <c r="G329" s="125">
        <f>(Egresos!F159)</f>
        <v>21227.241999999998</v>
      </c>
      <c r="H329" s="126"/>
    </row>
    <row r="330" spans="1:8" hidden="1" outlineLevel="2" x14ac:dyDescent="0.25">
      <c r="A330" s="10" t="str">
        <f>Egresos!A160</f>
        <v>SSS.21.02.002.001.000</v>
      </c>
      <c r="B330" s="21"/>
      <c r="C330" s="22" t="str">
        <f>Egresos!B160</f>
        <v>A Servicios de Bienestar</v>
      </c>
      <c r="D330" s="23">
        <f>(Egresos!C160)</f>
        <v>34524</v>
      </c>
      <c r="E330" s="23">
        <f>(Egresos!D160)</f>
        <v>0</v>
      </c>
      <c r="F330" s="24">
        <f>(Egresos!E160)</f>
        <v>0</v>
      </c>
      <c r="G330" s="125">
        <f>(Egresos!F160)</f>
        <v>0</v>
      </c>
      <c r="H330" s="126"/>
    </row>
    <row r="331" spans="1:8" hidden="1" outlineLevel="2" x14ac:dyDescent="0.25">
      <c r="A331" s="10" t="str">
        <f>Egresos!A161</f>
        <v>SSS.21.02.002.002.000</v>
      </c>
      <c r="B331" s="21"/>
      <c r="C331" s="22" t="str">
        <f>Egresos!B161</f>
        <v>Otras Cotizaciones Previsionales</v>
      </c>
      <c r="D331" s="23">
        <f>(Egresos!C161)</f>
        <v>0</v>
      </c>
      <c r="E331" s="23">
        <f>(Egresos!D161)</f>
        <v>122979</v>
      </c>
      <c r="F331" s="24">
        <f>(Egresos!E161)</f>
        <v>101751.758</v>
      </c>
      <c r="G331" s="125">
        <f>(Egresos!F161)</f>
        <v>21227.241999999998</v>
      </c>
      <c r="H331" s="126"/>
    </row>
    <row r="332" spans="1:8" hidden="1" outlineLevel="2" x14ac:dyDescent="0.25">
      <c r="A332" s="10" t="str">
        <f>Egresos!A162</f>
        <v>SSS.21.02.003.000.000</v>
      </c>
      <c r="B332" s="21"/>
      <c r="C332" s="22" t="str">
        <f>Egresos!B162</f>
        <v>Asignaciones por Desempeño</v>
      </c>
      <c r="D332" s="23">
        <f>(Egresos!C162)</f>
        <v>336648</v>
      </c>
      <c r="E332" s="23">
        <f>(Egresos!D162)</f>
        <v>227320</v>
      </c>
      <c r="F332" s="24">
        <f>(Egresos!E162)</f>
        <v>216403.75899999999</v>
      </c>
      <c r="G332" s="125">
        <f>(Egresos!F162)</f>
        <v>10916.241000000009</v>
      </c>
      <c r="H332" s="126"/>
    </row>
    <row r="333" spans="1:8" hidden="1" outlineLevel="2" x14ac:dyDescent="0.25">
      <c r="A333" s="10" t="str">
        <f>Egresos!A163</f>
        <v>SSS.21.02.003.001.000</v>
      </c>
      <c r="B333" s="21"/>
      <c r="C333" s="22" t="str">
        <f>Egresos!B163</f>
        <v>Desempeño Institucional</v>
      </c>
      <c r="D333" s="23">
        <f>(Egresos!C163)</f>
        <v>28020</v>
      </c>
      <c r="E333" s="23">
        <f>(Egresos!D163)</f>
        <v>0</v>
      </c>
      <c r="F333" s="24">
        <f>(Egresos!E163)</f>
        <v>0</v>
      </c>
      <c r="G333" s="125">
        <f>(Egresos!F163)</f>
        <v>0</v>
      </c>
      <c r="H333" s="126"/>
    </row>
    <row r="334" spans="1:8" hidden="1" outlineLevel="2" x14ac:dyDescent="0.25">
      <c r="A334" s="10" t="str">
        <f>Egresos!A164</f>
        <v>SSS.21.02.003.001.001</v>
      </c>
      <c r="B334" s="21"/>
      <c r="C334" s="22" t="str">
        <f>Egresos!B164</f>
        <v>Asignación de Mejoramiento de la Gestión Municipal, Art. 1, Ley Nº20.008</v>
      </c>
      <c r="D334" s="23">
        <f>(Egresos!C164)</f>
        <v>28020</v>
      </c>
      <c r="E334" s="23">
        <f>(Egresos!D164)</f>
        <v>0</v>
      </c>
      <c r="F334" s="24">
        <f>(Egresos!E164)</f>
        <v>0</v>
      </c>
      <c r="G334" s="125">
        <f>(Egresos!F164)</f>
        <v>0</v>
      </c>
      <c r="H334" s="126"/>
    </row>
    <row r="335" spans="1:8" hidden="1" outlineLevel="2" x14ac:dyDescent="0.25">
      <c r="A335" s="10" t="str">
        <f>Egresos!A165</f>
        <v>SSS.21.02.003.001.002</v>
      </c>
      <c r="B335" s="21"/>
      <c r="C335" s="22" t="str">
        <f>Egresos!B165</f>
        <v>Bonificación Excelencia</v>
      </c>
      <c r="D335" s="23">
        <f>(Egresos!C165)</f>
        <v>0</v>
      </c>
      <c r="E335" s="23">
        <f>(Egresos!D165)</f>
        <v>0</v>
      </c>
      <c r="F335" s="24">
        <f>(Egresos!E165)</f>
        <v>0</v>
      </c>
      <c r="G335" s="125">
        <f>(Egresos!F165)</f>
        <v>0</v>
      </c>
      <c r="H335" s="126"/>
    </row>
    <row r="336" spans="1:8" hidden="1" outlineLevel="2" x14ac:dyDescent="0.25">
      <c r="A336" s="10" t="str">
        <f>Egresos!A166</f>
        <v>SSS.21.02.003.002.000</v>
      </c>
      <c r="B336" s="21"/>
      <c r="C336" s="22" t="str">
        <f>Egresos!B166</f>
        <v>Desempeño Colectivo</v>
      </c>
      <c r="D336" s="23">
        <f>(Egresos!C166)</f>
        <v>305499</v>
      </c>
      <c r="E336" s="23">
        <f>(Egresos!D166)</f>
        <v>227320</v>
      </c>
      <c r="F336" s="24">
        <f>(Egresos!E166)</f>
        <v>216403.75899999999</v>
      </c>
      <c r="G336" s="125">
        <f>(Egresos!F166)</f>
        <v>10916.241000000009</v>
      </c>
      <c r="H336" s="126"/>
    </row>
    <row r="337" spans="1:8" hidden="1" outlineLevel="2" x14ac:dyDescent="0.25">
      <c r="A337" s="10" t="str">
        <f>Egresos!A167</f>
        <v>SSS.21.02.003.003.000</v>
      </c>
      <c r="B337" s="21"/>
      <c r="C337" s="22" t="str">
        <f>Egresos!B167</f>
        <v>Desempeño Individual</v>
      </c>
      <c r="D337" s="23">
        <f>(Egresos!C167)</f>
        <v>3129</v>
      </c>
      <c r="E337" s="23">
        <f>(Egresos!D167)</f>
        <v>0</v>
      </c>
      <c r="F337" s="24">
        <f>(Egresos!E167)</f>
        <v>0</v>
      </c>
      <c r="G337" s="125">
        <f>(Egresos!F167)</f>
        <v>0</v>
      </c>
      <c r="H337" s="126"/>
    </row>
    <row r="338" spans="1:8" hidden="1" outlineLevel="2" x14ac:dyDescent="0.25">
      <c r="A338" s="10" t="str">
        <f>Egresos!A168</f>
        <v>SSS.21.02.003.003.001</v>
      </c>
      <c r="B338" s="21"/>
      <c r="C338" s="22" t="str">
        <f>Egresos!B168</f>
        <v>Asignación de Mejoramiento de la Gestión Municipal, Art. 1, Ley Nº20.008</v>
      </c>
      <c r="D338" s="23">
        <f>(Egresos!C168)</f>
        <v>3129</v>
      </c>
      <c r="E338" s="23">
        <f>(Egresos!D168)</f>
        <v>0</v>
      </c>
      <c r="F338" s="24">
        <f>(Egresos!E168)</f>
        <v>0</v>
      </c>
      <c r="G338" s="125">
        <f>(Egresos!F168)</f>
        <v>0</v>
      </c>
      <c r="H338" s="126"/>
    </row>
    <row r="339" spans="1:8" hidden="1" outlineLevel="2" x14ac:dyDescent="0.25">
      <c r="A339" s="10" t="str">
        <f>Egresos!A169</f>
        <v>SSS.21.02.003.003.002</v>
      </c>
      <c r="B339" s="21"/>
      <c r="C339" s="22" t="str">
        <f>Egresos!B169</f>
        <v>Asignación Especial de Incentivo Profesional, Art. 47, Ley N° 19.070</v>
      </c>
      <c r="D339" s="23">
        <f>(Egresos!C169)</f>
        <v>0</v>
      </c>
      <c r="E339" s="23">
        <f>(Egresos!D169)</f>
        <v>0</v>
      </c>
      <c r="F339" s="24">
        <f>(Egresos!E169)</f>
        <v>0</v>
      </c>
      <c r="G339" s="125">
        <f>(Egresos!F169)</f>
        <v>0</v>
      </c>
      <c r="H339" s="126"/>
    </row>
    <row r="340" spans="1:8" hidden="1" outlineLevel="2" x14ac:dyDescent="0.25">
      <c r="A340" s="10" t="str">
        <f>Egresos!A170</f>
        <v>SSS.21.02.003.003.003</v>
      </c>
      <c r="B340" s="21"/>
      <c r="C340" s="22" t="str">
        <f>Egresos!B170</f>
        <v>Asignación Variable por Desempeño Individual</v>
      </c>
      <c r="D340" s="23">
        <f>(Egresos!C170)</f>
        <v>0</v>
      </c>
      <c r="E340" s="23">
        <f>(Egresos!D170)</f>
        <v>0</v>
      </c>
      <c r="F340" s="24">
        <f>(Egresos!E170)</f>
        <v>0</v>
      </c>
      <c r="G340" s="125">
        <f>(Egresos!F170)</f>
        <v>0</v>
      </c>
      <c r="H340" s="126"/>
    </row>
    <row r="341" spans="1:8" hidden="1" outlineLevel="2" x14ac:dyDescent="0.25">
      <c r="A341" s="10" t="str">
        <f>Egresos!A171</f>
        <v>SSS.21.02.003.003.004</v>
      </c>
      <c r="B341" s="21"/>
      <c r="C341" s="22" t="str">
        <f>Egresos!B171</f>
        <v>Asignación de Mérito, Art. 30 de la Ley Nº19.378, agrega Ley  Nº19.607</v>
      </c>
      <c r="D341" s="23">
        <f>(Egresos!C171)</f>
        <v>0</v>
      </c>
      <c r="E341" s="23">
        <f>(Egresos!D171)</f>
        <v>0</v>
      </c>
      <c r="F341" s="24">
        <f>(Egresos!E171)</f>
        <v>0</v>
      </c>
      <c r="G341" s="125">
        <f>(Egresos!F171)</f>
        <v>0</v>
      </c>
      <c r="H341" s="126"/>
    </row>
    <row r="342" spans="1:8" hidden="1" outlineLevel="2" x14ac:dyDescent="0.25">
      <c r="A342" s="10" t="str">
        <f>Egresos!A172</f>
        <v>SSS.21.02.004.000.000</v>
      </c>
      <c r="B342" s="21"/>
      <c r="C342" s="22" t="str">
        <f>Egresos!B172</f>
        <v>Remuneraciones Variables</v>
      </c>
      <c r="D342" s="23">
        <f>(Egresos!C172)</f>
        <v>101444</v>
      </c>
      <c r="E342" s="23">
        <f>(Egresos!D172)</f>
        <v>136415</v>
      </c>
      <c r="F342" s="24">
        <f>(Egresos!E172)</f>
        <v>107680.367</v>
      </c>
      <c r="G342" s="125">
        <f>(Egresos!F172)</f>
        <v>28734.633000000002</v>
      </c>
      <c r="H342" s="126"/>
    </row>
    <row r="343" spans="1:8" hidden="1" outlineLevel="2" x14ac:dyDescent="0.25">
      <c r="A343" s="10" t="str">
        <f>Egresos!A173</f>
        <v>SSS.21.02.004.002.000</v>
      </c>
      <c r="B343" s="21"/>
      <c r="C343" s="22" t="str">
        <f>Egresos!B173</f>
        <v>Asignación de Estímulo Jornadas Prioritarias</v>
      </c>
      <c r="D343" s="23">
        <f>(Egresos!C173)</f>
        <v>0</v>
      </c>
      <c r="E343" s="23">
        <f>(Egresos!D173)</f>
        <v>0</v>
      </c>
      <c r="F343" s="24">
        <f>(Egresos!E173)</f>
        <v>0</v>
      </c>
      <c r="G343" s="125">
        <f>(Egresos!F173)</f>
        <v>0</v>
      </c>
      <c r="H343" s="126"/>
    </row>
    <row r="344" spans="1:8" hidden="1" outlineLevel="2" x14ac:dyDescent="0.25">
      <c r="A344" s="10" t="str">
        <f>Egresos!A174</f>
        <v>SSS.21.02.004.003.000</v>
      </c>
      <c r="B344" s="21"/>
      <c r="C344" s="22" t="str">
        <f>Egresos!B174</f>
        <v>Asignación Artículo 3, Ley Nº19.264</v>
      </c>
      <c r="D344" s="23">
        <f>(Egresos!C174)</f>
        <v>0</v>
      </c>
      <c r="E344" s="23">
        <f>(Egresos!D174)</f>
        <v>0</v>
      </c>
      <c r="F344" s="24">
        <f>(Egresos!E174)</f>
        <v>0</v>
      </c>
      <c r="G344" s="125">
        <f>(Egresos!F174)</f>
        <v>0</v>
      </c>
      <c r="H344" s="126"/>
    </row>
    <row r="345" spans="1:8" hidden="1" outlineLevel="2" x14ac:dyDescent="0.25">
      <c r="A345" s="10" t="str">
        <f>Egresos!A175</f>
        <v>SSS.21.02.004.004.000</v>
      </c>
      <c r="B345" s="21"/>
      <c r="C345" s="22" t="str">
        <f>Egresos!B175</f>
        <v>Asignación por Desempeño de Funciones Críticas</v>
      </c>
      <c r="D345" s="23">
        <f>(Egresos!C175)</f>
        <v>0</v>
      </c>
      <c r="E345" s="23">
        <f>(Egresos!D175)</f>
        <v>0</v>
      </c>
      <c r="F345" s="24">
        <f>(Egresos!E175)</f>
        <v>0</v>
      </c>
      <c r="G345" s="125">
        <f>(Egresos!F175)</f>
        <v>0</v>
      </c>
      <c r="H345" s="126"/>
    </row>
    <row r="346" spans="1:8" hidden="1" outlineLevel="2" x14ac:dyDescent="0.25">
      <c r="A346" s="10" t="str">
        <f>Egresos!A176</f>
        <v>SSS.21.02.004.005.000</v>
      </c>
      <c r="B346" s="21"/>
      <c r="C346" s="22" t="str">
        <f>Egresos!B176</f>
        <v>Trabajos Extraordinarios</v>
      </c>
      <c r="D346" s="23">
        <f>(Egresos!C176)</f>
        <v>101444</v>
      </c>
      <c r="E346" s="23">
        <f>(Egresos!D176)</f>
        <v>136415</v>
      </c>
      <c r="F346" s="24">
        <f>(Egresos!E176)</f>
        <v>107680.367</v>
      </c>
      <c r="G346" s="125">
        <f>(Egresos!F176)</f>
        <v>28734.633000000002</v>
      </c>
      <c r="H346" s="126"/>
    </row>
    <row r="347" spans="1:8" hidden="1" outlineLevel="2" x14ac:dyDescent="0.25">
      <c r="A347" s="10" t="str">
        <f>Egresos!A177</f>
        <v>SSS.21.02.004.006.000</v>
      </c>
      <c r="B347" s="21"/>
      <c r="C347" s="22" t="str">
        <f>Egresos!B177</f>
        <v>Comisiones de Servicios en el País</v>
      </c>
      <c r="D347" s="23">
        <f>(Egresos!C177)</f>
        <v>0</v>
      </c>
      <c r="E347" s="23">
        <f>(Egresos!D177)</f>
        <v>0</v>
      </c>
      <c r="F347" s="24">
        <f>(Egresos!E177)</f>
        <v>0</v>
      </c>
      <c r="G347" s="125">
        <f>(Egresos!F177)</f>
        <v>0</v>
      </c>
      <c r="H347" s="126"/>
    </row>
    <row r="348" spans="1:8" hidden="1" outlineLevel="2" x14ac:dyDescent="0.25">
      <c r="A348" s="10" t="str">
        <f>Egresos!A178</f>
        <v>SSS.21.02.004.007.000</v>
      </c>
      <c r="B348" s="21"/>
      <c r="C348" s="22" t="str">
        <f>Egresos!B178</f>
        <v>Comisiones de Servicios en el Exterior</v>
      </c>
      <c r="D348" s="23">
        <f>(Egresos!C178)</f>
        <v>0</v>
      </c>
      <c r="E348" s="23">
        <f>(Egresos!D178)</f>
        <v>0</v>
      </c>
      <c r="F348" s="24">
        <f>(Egresos!E178)</f>
        <v>0</v>
      </c>
      <c r="G348" s="125">
        <f>(Egresos!F178)</f>
        <v>0</v>
      </c>
      <c r="H348" s="126"/>
    </row>
    <row r="349" spans="1:8" hidden="1" outlineLevel="2" x14ac:dyDescent="0.25">
      <c r="A349" s="10" t="str">
        <f>Egresos!A179</f>
        <v>SSS.21.02.005.000.000</v>
      </c>
      <c r="B349" s="21"/>
      <c r="C349" s="22" t="str">
        <f>Egresos!B179</f>
        <v>Aguinaldos y Bonos</v>
      </c>
      <c r="D349" s="23">
        <f>(Egresos!C179)</f>
        <v>39825</v>
      </c>
      <c r="E349" s="23">
        <f>(Egresos!D179)</f>
        <v>231914</v>
      </c>
      <c r="F349" s="24">
        <f>(Egresos!E179)</f>
        <v>191143.921</v>
      </c>
      <c r="G349" s="125">
        <f>(Egresos!F179)</f>
        <v>12442</v>
      </c>
      <c r="H349" s="126"/>
    </row>
    <row r="350" spans="1:8" hidden="1" outlineLevel="2" x14ac:dyDescent="0.25">
      <c r="A350" s="10" t="str">
        <f>Egresos!A180</f>
        <v>SSS.21.02.005.001.000</v>
      </c>
      <c r="B350" s="21"/>
      <c r="C350" s="22" t="str">
        <f>Egresos!B180</f>
        <v>Aguinaldos</v>
      </c>
      <c r="D350" s="23">
        <f>(Egresos!C180)</f>
        <v>39825</v>
      </c>
      <c r="E350" s="23">
        <f>(Egresos!D180)</f>
        <v>231914</v>
      </c>
      <c r="F350" s="24">
        <f>(Egresos!E180)</f>
        <v>191143.921</v>
      </c>
      <c r="G350" s="125">
        <f>(Egresos!F180)</f>
        <v>12442</v>
      </c>
      <c r="H350" s="126"/>
    </row>
    <row r="351" spans="1:8" hidden="1" outlineLevel="2" x14ac:dyDescent="0.25">
      <c r="A351" s="10" t="str">
        <f>Egresos!A181</f>
        <v>SSS.21.03.000.000.000</v>
      </c>
      <c r="B351" s="21"/>
      <c r="C351" s="22" t="str">
        <f>Egresos!B181</f>
        <v>OTRAS REMUNERACIONES</v>
      </c>
      <c r="D351" s="23">
        <f>(Egresos!C181)</f>
        <v>4152261</v>
      </c>
      <c r="E351" s="23">
        <f>(Egresos!D181)</f>
        <v>3047076</v>
      </c>
      <c r="F351" s="24">
        <f>(Egresos!E181)</f>
        <v>2517981.8339999998</v>
      </c>
      <c r="G351" s="125">
        <f>(Egresos!F181)</f>
        <v>529094.1660000002</v>
      </c>
      <c r="H351" s="126"/>
    </row>
    <row r="352" spans="1:8" hidden="1" outlineLevel="2" x14ac:dyDescent="0.25">
      <c r="A352" s="10" t="str">
        <f>Egresos!A182</f>
        <v>SSS.21.03.001.000.000</v>
      </c>
      <c r="B352" s="21"/>
      <c r="C352" s="22" t="str">
        <f>Egresos!B182</f>
        <v>Honorarios a Suma Alzada - Personas Naturales</v>
      </c>
      <c r="D352" s="23">
        <f>(Egresos!C182)</f>
        <v>3462317</v>
      </c>
      <c r="E352" s="23">
        <f>(Egresos!D182)</f>
        <v>3047076</v>
      </c>
      <c r="F352" s="24">
        <f>(Egresos!E182)</f>
        <v>2517981.8339999998</v>
      </c>
      <c r="G352" s="125">
        <f>(Egresos!F182)</f>
        <v>529094.1660000002</v>
      </c>
      <c r="H352" s="126"/>
    </row>
    <row r="353" spans="1:8" hidden="1" outlineLevel="2" x14ac:dyDescent="0.25">
      <c r="A353" s="10" t="str">
        <f>Egresos!A183</f>
        <v>SSS.21.03.002.000.000</v>
      </c>
      <c r="B353" s="21"/>
      <c r="C353" s="22" t="str">
        <f>Egresos!B183</f>
        <v>Honorarios Asimilados a Grados</v>
      </c>
      <c r="D353" s="23">
        <f>(Egresos!C183)</f>
        <v>0</v>
      </c>
      <c r="E353" s="23">
        <f>(Egresos!D183)</f>
        <v>0</v>
      </c>
      <c r="F353" s="24">
        <f>(Egresos!E183)</f>
        <v>0</v>
      </c>
      <c r="G353" s="125">
        <f>(Egresos!F183)</f>
        <v>0</v>
      </c>
      <c r="H353" s="126"/>
    </row>
    <row r="354" spans="1:8" hidden="1" outlineLevel="2" x14ac:dyDescent="0.25">
      <c r="A354" s="10" t="str">
        <f>Egresos!A184</f>
        <v>SSS.21.03.003.000.000</v>
      </c>
      <c r="B354" s="21"/>
      <c r="C354" s="22" t="str">
        <f>Egresos!B184</f>
        <v>Jornales</v>
      </c>
      <c r="D354" s="23">
        <f>(Egresos!C184)</f>
        <v>0</v>
      </c>
      <c r="E354" s="23">
        <f>(Egresos!D184)</f>
        <v>0</v>
      </c>
      <c r="F354" s="24">
        <f>(Egresos!E184)</f>
        <v>0</v>
      </c>
      <c r="G354" s="125">
        <f>(Egresos!F184)</f>
        <v>0</v>
      </c>
      <c r="H354" s="126"/>
    </row>
    <row r="355" spans="1:8" hidden="1" outlineLevel="2" x14ac:dyDescent="0.25">
      <c r="A355" s="10" t="str">
        <f>Egresos!A185</f>
        <v>SSS.21.03.004.000.000</v>
      </c>
      <c r="B355" s="21"/>
      <c r="C355" s="22" t="str">
        <f>Egresos!B185</f>
        <v>Remuneraciones Reguladas por el Código del Trabajo</v>
      </c>
      <c r="D355" s="23">
        <f>(Egresos!C185)</f>
        <v>171138</v>
      </c>
      <c r="E355" s="23">
        <f>(Egresos!D185)</f>
        <v>0</v>
      </c>
      <c r="F355" s="24">
        <f>(Egresos!E185)</f>
        <v>0</v>
      </c>
      <c r="G355" s="125">
        <f>(Egresos!F185)</f>
        <v>0</v>
      </c>
      <c r="H355" s="126"/>
    </row>
    <row r="356" spans="1:8" hidden="1" outlineLevel="2" x14ac:dyDescent="0.25">
      <c r="A356" s="10" t="str">
        <f>Egresos!A186</f>
        <v>SSS.21.03.004.001.000</v>
      </c>
      <c r="B356" s="21"/>
      <c r="C356" s="22" t="str">
        <f>Egresos!B186</f>
        <v>Sueldos</v>
      </c>
      <c r="D356" s="23">
        <f>(Egresos!C186)</f>
        <v>143677</v>
      </c>
      <c r="E356" s="23">
        <f>(Egresos!D186)</f>
        <v>0</v>
      </c>
      <c r="F356" s="24">
        <f>(Egresos!E186)</f>
        <v>0</v>
      </c>
      <c r="G356" s="125">
        <f>(Egresos!F186)</f>
        <v>0</v>
      </c>
      <c r="H356" s="126"/>
    </row>
    <row r="357" spans="1:8" hidden="1" outlineLevel="2" x14ac:dyDescent="0.25">
      <c r="A357" s="10" t="str">
        <f>Egresos!A187</f>
        <v>SSS.21.03.004.002.000</v>
      </c>
      <c r="B357" s="21"/>
      <c r="C357" s="22" t="str">
        <f>Egresos!B187</f>
        <v>Aportes del Empleador</v>
      </c>
      <c r="D357" s="23">
        <f>(Egresos!C187)</f>
        <v>546</v>
      </c>
      <c r="E357" s="23">
        <f>(Egresos!D187)</f>
        <v>0</v>
      </c>
      <c r="F357" s="24">
        <f>(Egresos!E187)</f>
        <v>0</v>
      </c>
      <c r="G357" s="125">
        <f>(Egresos!F187)</f>
        <v>0</v>
      </c>
      <c r="H357" s="126"/>
    </row>
    <row r="358" spans="1:8" hidden="1" outlineLevel="2" x14ac:dyDescent="0.25">
      <c r="A358" s="10" t="str">
        <f>Egresos!A188</f>
        <v>SSS.21.03.004.003.000</v>
      </c>
      <c r="B358" s="21"/>
      <c r="C358" s="22" t="str">
        <f>Egresos!B188</f>
        <v>Remuneraciones Variables</v>
      </c>
      <c r="D358" s="23">
        <f>(Egresos!C188)</f>
        <v>15381</v>
      </c>
      <c r="E358" s="23">
        <f>(Egresos!D188)</f>
        <v>0</v>
      </c>
      <c r="F358" s="24">
        <f>(Egresos!E188)</f>
        <v>0</v>
      </c>
      <c r="G358" s="125">
        <f>(Egresos!F188)</f>
        <v>0</v>
      </c>
      <c r="H358" s="126"/>
    </row>
    <row r="359" spans="1:8" hidden="1" outlineLevel="2" x14ac:dyDescent="0.25">
      <c r="A359" s="10" t="str">
        <f>Egresos!A189</f>
        <v>SSS.21.03.004.004.000</v>
      </c>
      <c r="B359" s="21"/>
      <c r="C359" s="22" t="str">
        <f>Egresos!B189</f>
        <v>Aguinaldos y Bonos</v>
      </c>
      <c r="D359" s="23">
        <f>(Egresos!C189)</f>
        <v>11534</v>
      </c>
      <c r="E359" s="23">
        <f>(Egresos!D189)</f>
        <v>0</v>
      </c>
      <c r="F359" s="24">
        <f>(Egresos!E189)</f>
        <v>0</v>
      </c>
      <c r="G359" s="125">
        <f>(Egresos!F189)</f>
        <v>0</v>
      </c>
      <c r="H359" s="126"/>
    </row>
    <row r="360" spans="1:8" hidden="1" outlineLevel="2" x14ac:dyDescent="0.25">
      <c r="A360" s="10" t="str">
        <f>Egresos!A190</f>
        <v>SSS.21.03.005.000.000</v>
      </c>
      <c r="B360" s="21"/>
      <c r="C360" s="22" t="str">
        <f>Egresos!B190</f>
        <v>Suplencias y Reemplazos</v>
      </c>
      <c r="D360" s="23">
        <f>(Egresos!C190)</f>
        <v>518806</v>
      </c>
      <c r="E360" s="23">
        <f>(Egresos!D190)</f>
        <v>0</v>
      </c>
      <c r="F360" s="24">
        <f>(Egresos!E190)</f>
        <v>0</v>
      </c>
      <c r="G360" s="125">
        <f>(Egresos!F190)</f>
        <v>0</v>
      </c>
      <c r="H360" s="126"/>
    </row>
    <row r="361" spans="1:8" hidden="1" outlineLevel="2" x14ac:dyDescent="0.25">
      <c r="A361" s="10" t="str">
        <f>Egresos!A191</f>
        <v>SSS.21.03.006.000.000</v>
      </c>
      <c r="B361" s="21"/>
      <c r="C361" s="22" t="str">
        <f>Egresos!B191</f>
        <v>Personal a Trato y/o Temporal</v>
      </c>
      <c r="D361" s="23">
        <f>(Egresos!C191)</f>
        <v>0</v>
      </c>
      <c r="E361" s="23">
        <f>(Egresos!D191)</f>
        <v>0</v>
      </c>
      <c r="F361" s="24">
        <f>(Egresos!E191)</f>
        <v>0</v>
      </c>
      <c r="G361" s="125">
        <f>(Egresos!F191)</f>
        <v>0</v>
      </c>
      <c r="H361" s="126"/>
    </row>
    <row r="362" spans="1:8" hidden="1" outlineLevel="2" x14ac:dyDescent="0.25">
      <c r="A362" s="10" t="str">
        <f>Egresos!A192</f>
        <v>SSS.21.03.007.000.000</v>
      </c>
      <c r="B362" s="21"/>
      <c r="C362" s="22" t="str">
        <f>Egresos!B192</f>
        <v>Alumnos en Práctica</v>
      </c>
      <c r="D362" s="23">
        <f>(Egresos!C192)</f>
        <v>0</v>
      </c>
      <c r="E362" s="23">
        <f>(Egresos!D192)</f>
        <v>0</v>
      </c>
      <c r="F362" s="24">
        <f>(Egresos!E192)</f>
        <v>0</v>
      </c>
      <c r="G362" s="125">
        <f>(Egresos!F192)</f>
        <v>0</v>
      </c>
      <c r="H362" s="126"/>
    </row>
    <row r="363" spans="1:8" hidden="1" outlineLevel="2" x14ac:dyDescent="0.25">
      <c r="A363" s="10" t="str">
        <f>Egresos!A193</f>
        <v>SSS.21.03.999.000.000</v>
      </c>
      <c r="B363" s="21"/>
      <c r="C363" s="22" t="str">
        <f>Egresos!B193</f>
        <v>Otras</v>
      </c>
      <c r="D363" s="23">
        <f>(Egresos!C193)</f>
        <v>0</v>
      </c>
      <c r="E363" s="23">
        <f>(Egresos!D193)</f>
        <v>0</v>
      </c>
      <c r="F363" s="24">
        <f>(Egresos!E193)</f>
        <v>0</v>
      </c>
      <c r="G363" s="125">
        <f>(Egresos!F193)</f>
        <v>0</v>
      </c>
      <c r="H363" s="126"/>
    </row>
    <row r="364" spans="1:8" hidden="1" outlineLevel="2" x14ac:dyDescent="0.25">
      <c r="A364" s="10" t="str">
        <f>Egresos!A194</f>
        <v>SSS.21.03.999.001.000</v>
      </c>
      <c r="B364" s="21"/>
      <c r="C364" s="22" t="str">
        <f>Egresos!B194</f>
        <v>Asignación Art. 1, Ley Nº19.464</v>
      </c>
      <c r="D364" s="23">
        <f>(Egresos!C194)</f>
        <v>0</v>
      </c>
      <c r="E364" s="23">
        <f>(Egresos!D194)</f>
        <v>0</v>
      </c>
      <c r="F364" s="24">
        <f>(Egresos!E194)</f>
        <v>0</v>
      </c>
      <c r="G364" s="125">
        <f>(Egresos!F194)</f>
        <v>0</v>
      </c>
      <c r="H364" s="126"/>
    </row>
    <row r="365" spans="1:8" hidden="1" outlineLevel="2" x14ac:dyDescent="0.25">
      <c r="A365" s="10" t="str">
        <f>Egresos!A195</f>
        <v>SSS.21.03.999.999.000</v>
      </c>
      <c r="B365" s="21"/>
      <c r="C365" s="22" t="str">
        <f>Egresos!B195</f>
        <v>Otras</v>
      </c>
      <c r="D365" s="23">
        <f>(Egresos!C195)</f>
        <v>0</v>
      </c>
      <c r="E365" s="23">
        <f>(Egresos!D195)</f>
        <v>0</v>
      </c>
      <c r="F365" s="24">
        <f>(Egresos!E195)</f>
        <v>0</v>
      </c>
      <c r="G365" s="125">
        <f>(Egresos!F195)</f>
        <v>0</v>
      </c>
      <c r="H365" s="126"/>
    </row>
    <row r="366" spans="1:8" hidden="1" outlineLevel="2" x14ac:dyDescent="0.25">
      <c r="A366" s="10" t="str">
        <f>Egresos!A196</f>
        <v>SSS.21.04.000.000.000</v>
      </c>
      <c r="B366" s="21"/>
      <c r="C366" s="22" t="str">
        <f>Egresos!B196</f>
        <v>OTROS GASTOS EN PERSONAL</v>
      </c>
      <c r="D366" s="23">
        <f>(Egresos!C196)</f>
        <v>0</v>
      </c>
      <c r="E366" s="23">
        <f>(Egresos!D196)</f>
        <v>0</v>
      </c>
      <c r="F366" s="24">
        <f>(Egresos!E196)</f>
        <v>0</v>
      </c>
      <c r="G366" s="125">
        <f>(Egresos!F196)</f>
        <v>0</v>
      </c>
      <c r="H366" s="126"/>
    </row>
    <row r="367" spans="1:8" hidden="1" outlineLevel="2" x14ac:dyDescent="0.25">
      <c r="A367" s="10" t="str">
        <f>Egresos!A197</f>
        <v>SSS.21.04.001.000.000</v>
      </c>
      <c r="B367" s="21"/>
      <c r="C367" s="22" t="str">
        <f>Egresos!B197</f>
        <v>Asignación de Traslado</v>
      </c>
      <c r="D367" s="23">
        <f>(Egresos!C197)</f>
        <v>0</v>
      </c>
      <c r="E367" s="23">
        <f>(Egresos!D197)</f>
        <v>0</v>
      </c>
      <c r="F367" s="24">
        <f>(Egresos!E197)</f>
        <v>0</v>
      </c>
      <c r="G367" s="125">
        <f>(Egresos!F197)</f>
        <v>0</v>
      </c>
      <c r="H367" s="126"/>
    </row>
    <row r="368" spans="1:8" hidden="1" outlineLevel="2" x14ac:dyDescent="0.25">
      <c r="A368" s="10" t="str">
        <f>Egresos!A198</f>
        <v>SSS.21.04.001.001.000</v>
      </c>
      <c r="B368" s="21"/>
      <c r="C368" s="22" t="str">
        <f>Egresos!B198</f>
        <v>Asignación por Cambio de Residencia Art. 97, letra c), Ley Nº18.883</v>
      </c>
      <c r="D368" s="23">
        <f>(Egresos!C198)</f>
        <v>0</v>
      </c>
      <c r="E368" s="23">
        <f>(Egresos!D198)</f>
        <v>0</v>
      </c>
      <c r="F368" s="24">
        <f>(Egresos!E198)</f>
        <v>0</v>
      </c>
      <c r="G368" s="125">
        <f>(Egresos!F198)</f>
        <v>0</v>
      </c>
      <c r="H368" s="126"/>
    </row>
    <row r="369" spans="1:8" hidden="1" outlineLevel="2" x14ac:dyDescent="0.25">
      <c r="A369" s="10" t="str">
        <f>Egresos!A199</f>
        <v>SSS.21.04.003.000.000</v>
      </c>
      <c r="B369" s="21"/>
      <c r="C369" s="22" t="str">
        <f>Egresos!B199</f>
        <v>Dietas a Juntas, Consejos y Comisiones</v>
      </c>
      <c r="D369" s="23">
        <f>(Egresos!C199)</f>
        <v>0</v>
      </c>
      <c r="E369" s="23">
        <f>(Egresos!D199)</f>
        <v>0</v>
      </c>
      <c r="F369" s="24">
        <f>(Egresos!E199)</f>
        <v>0</v>
      </c>
      <c r="G369" s="125">
        <f>(Egresos!F199)</f>
        <v>0</v>
      </c>
      <c r="H369" s="126"/>
    </row>
    <row r="370" spans="1:8" hidden="1" outlineLevel="2" x14ac:dyDescent="0.25">
      <c r="A370" s="10" t="str">
        <f>Egresos!A200</f>
        <v>SSS.21.04.003.001.000</v>
      </c>
      <c r="B370" s="21"/>
      <c r="C370" s="22" t="str">
        <f>Egresos!B200</f>
        <v>Dietas de Concejales</v>
      </c>
      <c r="D370" s="23">
        <f>(Egresos!C200)</f>
        <v>0</v>
      </c>
      <c r="E370" s="23">
        <f>(Egresos!D200)</f>
        <v>0</v>
      </c>
      <c r="F370" s="24">
        <f>(Egresos!E200)</f>
        <v>0</v>
      </c>
      <c r="G370" s="125">
        <f>(Egresos!F200)</f>
        <v>0</v>
      </c>
      <c r="H370" s="126"/>
    </row>
    <row r="371" spans="1:8" hidden="1" outlineLevel="2" x14ac:dyDescent="0.25">
      <c r="A371" s="10" t="str">
        <f>Egresos!A201</f>
        <v>SSS.21.04.003.002.000</v>
      </c>
      <c r="B371" s="21"/>
      <c r="C371" s="22" t="str">
        <f>Egresos!B201</f>
        <v>Gastos por Comisiones y Representaciones del Municipio</v>
      </c>
      <c r="D371" s="23">
        <f>(Egresos!C201)</f>
        <v>0</v>
      </c>
      <c r="E371" s="23">
        <f>(Egresos!D201)</f>
        <v>0</v>
      </c>
      <c r="F371" s="24">
        <f>(Egresos!E201)</f>
        <v>0</v>
      </c>
      <c r="G371" s="125">
        <f>(Egresos!F201)</f>
        <v>0</v>
      </c>
      <c r="H371" s="126"/>
    </row>
    <row r="372" spans="1:8" hidden="1" outlineLevel="2" x14ac:dyDescent="0.25">
      <c r="A372" s="10" t="str">
        <f>Egresos!A202</f>
        <v>SSS.21.04.003.003.000</v>
      </c>
      <c r="B372" s="21"/>
      <c r="C372" s="22" t="str">
        <f>Egresos!B202</f>
        <v>Otros Gastos</v>
      </c>
      <c r="D372" s="23">
        <f>(Egresos!C202)</f>
        <v>0</v>
      </c>
      <c r="E372" s="23">
        <f>(Egresos!D202)</f>
        <v>0</v>
      </c>
      <c r="F372" s="24">
        <f>(Egresos!E202)</f>
        <v>0</v>
      </c>
      <c r="G372" s="125">
        <f>(Egresos!F202)</f>
        <v>0</v>
      </c>
      <c r="H372" s="126"/>
    </row>
    <row r="373" spans="1:8" hidden="1" outlineLevel="2" x14ac:dyDescent="0.25">
      <c r="A373" s="10" t="str">
        <f>Egresos!A203</f>
        <v>SSS.21.04.004.000.000</v>
      </c>
      <c r="B373" s="21"/>
      <c r="C373" s="22" t="str">
        <f>Egresos!B203</f>
        <v>Prestaciones de Servicios en Programas Comunitarios</v>
      </c>
      <c r="D373" s="23">
        <f>(Egresos!C203)</f>
        <v>0</v>
      </c>
      <c r="E373" s="23">
        <f>(Egresos!D203)</f>
        <v>0</v>
      </c>
      <c r="F373" s="24">
        <f>(Egresos!E203)</f>
        <v>0</v>
      </c>
      <c r="G373" s="125">
        <f>(Egresos!F203)</f>
        <v>0</v>
      </c>
      <c r="H373" s="126"/>
    </row>
    <row r="374" spans="1:8" hidden="1" outlineLevel="2" x14ac:dyDescent="0.25">
      <c r="A374" s="10" t="str">
        <f>Egresos!A204</f>
        <v>SSS.22.00.000.000.000</v>
      </c>
      <c r="B374" s="21"/>
      <c r="C374" s="22" t="str">
        <f>Egresos!B204</f>
        <v>CxP BIENES Y SERVICIOS DE CONSUMO</v>
      </c>
      <c r="D374" s="23">
        <f>(Egresos!C204)</f>
        <v>5073412</v>
      </c>
      <c r="E374" s="23">
        <f>(Egresos!D204)</f>
        <v>5465745</v>
      </c>
      <c r="F374" s="24">
        <f>(Egresos!E204)</f>
        <v>3626312.2330000005</v>
      </c>
      <c r="G374" s="125">
        <f>(Egresos!F204)</f>
        <v>1839432.767</v>
      </c>
      <c r="H374" s="126"/>
    </row>
    <row r="375" spans="1:8" outlineLevel="1" collapsed="1" x14ac:dyDescent="0.25">
      <c r="A375" s="10" t="str">
        <f>Egresos!A205</f>
        <v>SSS.22.01.000.000.000</v>
      </c>
      <c r="B375" s="21"/>
      <c r="C375" s="22" t="str">
        <f>Egresos!B205</f>
        <v>ALIMENTOS Y BEBIDAS</v>
      </c>
      <c r="D375" s="23">
        <f>(Egresos!C205)</f>
        <v>29327</v>
      </c>
      <c r="E375" s="23">
        <f>(Egresos!D205)</f>
        <v>25987</v>
      </c>
      <c r="F375" s="24">
        <f>(Egresos!E205)</f>
        <v>16252.044</v>
      </c>
      <c r="G375" s="125">
        <f>(Egresos!F205)</f>
        <v>9734.9560000000001</v>
      </c>
      <c r="H375" s="126"/>
    </row>
    <row r="376" spans="1:8" outlineLevel="2" x14ac:dyDescent="0.25">
      <c r="A376" s="10" t="str">
        <f>Egresos!A206</f>
        <v>SSS.22.01.001.000.000</v>
      </c>
      <c r="B376" s="21"/>
      <c r="C376" s="22" t="str">
        <f>Egresos!B206</f>
        <v xml:space="preserve">Para Personas </v>
      </c>
      <c r="D376" s="23">
        <f>(Egresos!C206)</f>
        <v>29327</v>
      </c>
      <c r="E376" s="23">
        <f>(Egresos!D206)</f>
        <v>25987</v>
      </c>
      <c r="F376" s="24">
        <f>(Egresos!E206)</f>
        <v>16252.044</v>
      </c>
      <c r="G376" s="125">
        <f>(Egresos!F206)</f>
        <v>9734.9560000000001</v>
      </c>
      <c r="H376" s="126"/>
    </row>
    <row r="377" spans="1:8" outlineLevel="2" x14ac:dyDescent="0.25">
      <c r="A377" s="10" t="str">
        <f>Egresos!A207</f>
        <v>SSS.22.01.002.000.000</v>
      </c>
      <c r="B377" s="21"/>
      <c r="C377" s="22" t="str">
        <f>Egresos!B207</f>
        <v>Para Animales</v>
      </c>
      <c r="D377" s="23">
        <f>(Egresos!C207)</f>
        <v>0</v>
      </c>
      <c r="E377" s="23">
        <f>(Egresos!D207)</f>
        <v>0</v>
      </c>
      <c r="F377" s="24">
        <f>(Egresos!E207)</f>
        <v>0</v>
      </c>
      <c r="G377" s="125">
        <f>(Egresos!F207)</f>
        <v>0</v>
      </c>
      <c r="H377" s="126"/>
    </row>
    <row r="378" spans="1:8" outlineLevel="2" x14ac:dyDescent="0.25">
      <c r="A378" s="10" t="str">
        <f>Egresos!A208</f>
        <v>SSS.22.02.000.000.000</v>
      </c>
      <c r="B378" s="21"/>
      <c r="C378" s="22" t="str">
        <f>Egresos!B208</f>
        <v>TEXTILES, VESTUARIO Y CALZADO</v>
      </c>
      <c r="D378" s="23">
        <f>(Egresos!C208)</f>
        <v>19985</v>
      </c>
      <c r="E378" s="23">
        <f>(Egresos!D208)</f>
        <v>22879</v>
      </c>
      <c r="F378" s="24">
        <f>(Egresos!E208)</f>
        <v>15655.819</v>
      </c>
      <c r="G378" s="125">
        <f>(Egresos!F208)</f>
        <v>7223.1810000000005</v>
      </c>
      <c r="H378" s="126"/>
    </row>
    <row r="379" spans="1:8" outlineLevel="2" x14ac:dyDescent="0.25">
      <c r="A379" s="10" t="str">
        <f>Egresos!A209</f>
        <v>SSS.22.02.001.000.000</v>
      </c>
      <c r="B379" s="21"/>
      <c r="C379" s="22" t="str">
        <f>Egresos!B209</f>
        <v>Textiles y Acabados Textiles</v>
      </c>
      <c r="D379" s="23">
        <f>(Egresos!C209)</f>
        <v>0</v>
      </c>
      <c r="E379" s="23">
        <f>(Egresos!D209)</f>
        <v>0</v>
      </c>
      <c r="F379" s="24">
        <f>(Egresos!E209)</f>
        <v>0</v>
      </c>
      <c r="G379" s="125">
        <f>(Egresos!F209)</f>
        <v>0</v>
      </c>
      <c r="H379" s="126"/>
    </row>
    <row r="380" spans="1:8" outlineLevel="2" x14ac:dyDescent="0.25">
      <c r="A380" s="10" t="str">
        <f>Egresos!A210</f>
        <v>SSS.22.02.002.000.000</v>
      </c>
      <c r="B380" s="21"/>
      <c r="C380" s="22" t="str">
        <f>Egresos!B210</f>
        <v>Vestuario, Accesorios y Prendas Diversas</v>
      </c>
      <c r="D380" s="23">
        <f>(Egresos!C210)</f>
        <v>18025</v>
      </c>
      <c r="E380" s="23">
        <f>(Egresos!D210)</f>
        <v>21722</v>
      </c>
      <c r="F380" s="24">
        <f>(Egresos!E210)</f>
        <v>15655.819</v>
      </c>
      <c r="G380" s="125">
        <f>(Egresos!F210)</f>
        <v>6066.1810000000005</v>
      </c>
      <c r="H380" s="126"/>
    </row>
    <row r="381" spans="1:8" outlineLevel="2" x14ac:dyDescent="0.25">
      <c r="A381" s="10" t="str">
        <f>Egresos!A211</f>
        <v>SSS.22.02.003.000.000</v>
      </c>
      <c r="B381" s="21"/>
      <c r="C381" s="22" t="str">
        <f>Egresos!B211</f>
        <v>Calzado</v>
      </c>
      <c r="D381" s="23">
        <f>(Egresos!C211)</f>
        <v>1960</v>
      </c>
      <c r="E381" s="23">
        <f>(Egresos!D211)</f>
        <v>1157</v>
      </c>
      <c r="F381" s="24">
        <f>(Egresos!E211)</f>
        <v>0</v>
      </c>
      <c r="G381" s="125">
        <f>(Egresos!F211)</f>
        <v>1157</v>
      </c>
      <c r="H381" s="126"/>
    </row>
    <row r="382" spans="1:8" outlineLevel="2" x14ac:dyDescent="0.25">
      <c r="A382" s="10" t="str">
        <f>Egresos!A212</f>
        <v>SSS.22.03.000.000.000</v>
      </c>
      <c r="B382" s="21"/>
      <c r="C382" s="22" t="str">
        <f>Egresos!B212</f>
        <v>COMBUSTIBLES Y LUBRICANTES</v>
      </c>
      <c r="D382" s="23">
        <f>(Egresos!C212)</f>
        <v>45000</v>
      </c>
      <c r="E382" s="23">
        <f>(Egresos!D212)</f>
        <v>44000</v>
      </c>
      <c r="F382" s="24">
        <f>(Egresos!E212)</f>
        <v>39325.534</v>
      </c>
      <c r="G382" s="125">
        <f>(Egresos!F212)</f>
        <v>4674.4660000000003</v>
      </c>
      <c r="H382" s="126"/>
    </row>
    <row r="383" spans="1:8" outlineLevel="2" x14ac:dyDescent="0.25">
      <c r="A383" s="10" t="str">
        <f>Egresos!A213</f>
        <v>SSS.22.03.001.000.000</v>
      </c>
      <c r="B383" s="21"/>
      <c r="C383" s="22" t="str">
        <f>Egresos!B213</f>
        <v>Para Vehículos</v>
      </c>
      <c r="D383" s="23">
        <f>(Egresos!C213)</f>
        <v>45000</v>
      </c>
      <c r="E383" s="23">
        <f>(Egresos!D213)</f>
        <v>44000</v>
      </c>
      <c r="F383" s="24">
        <f>(Egresos!E213)</f>
        <v>39325.534</v>
      </c>
      <c r="G383" s="125">
        <f>(Egresos!F213)</f>
        <v>4674.4660000000003</v>
      </c>
      <c r="H383" s="126"/>
    </row>
    <row r="384" spans="1:8" outlineLevel="2" x14ac:dyDescent="0.25">
      <c r="A384" s="10" t="str">
        <f>Egresos!A214</f>
        <v>SSS.22.03.002.000.000</v>
      </c>
      <c r="B384" s="21"/>
      <c r="C384" s="22" t="str">
        <f>Egresos!B214</f>
        <v>Para Maquinar., Equipos de Prod., Tracción y Elevación</v>
      </c>
      <c r="D384" s="23">
        <f>(Egresos!C214)</f>
        <v>0</v>
      </c>
      <c r="E384" s="23">
        <f>(Egresos!D214)</f>
        <v>0</v>
      </c>
      <c r="F384" s="24">
        <f>(Egresos!E214)</f>
        <v>0</v>
      </c>
      <c r="G384" s="125">
        <f>(Egresos!F214)</f>
        <v>0</v>
      </c>
      <c r="H384" s="126"/>
    </row>
    <row r="385" spans="1:8" outlineLevel="2" x14ac:dyDescent="0.25">
      <c r="A385" s="10" t="str">
        <f>Egresos!A215</f>
        <v>SSS.22.03.003.000.000</v>
      </c>
      <c r="B385" s="21"/>
      <c r="C385" s="22" t="str">
        <f>Egresos!B215</f>
        <v>Para Calefacción</v>
      </c>
      <c r="D385" s="23">
        <f>(Egresos!C215)</f>
        <v>0</v>
      </c>
      <c r="E385" s="23">
        <f>(Egresos!D215)</f>
        <v>0</v>
      </c>
      <c r="F385" s="24">
        <f>(Egresos!E215)</f>
        <v>0</v>
      </c>
      <c r="G385" s="125">
        <f>(Egresos!F215)</f>
        <v>0</v>
      </c>
      <c r="H385" s="126"/>
    </row>
    <row r="386" spans="1:8" outlineLevel="2" x14ac:dyDescent="0.25">
      <c r="A386" s="10" t="str">
        <f>Egresos!A216</f>
        <v>SSS.22.03.999.000.000</v>
      </c>
      <c r="B386" s="21"/>
      <c r="C386" s="22" t="str">
        <f>Egresos!B216</f>
        <v>Para Otros</v>
      </c>
      <c r="D386" s="23">
        <f>(Egresos!C216)</f>
        <v>0</v>
      </c>
      <c r="E386" s="23">
        <f>(Egresos!D216)</f>
        <v>0</v>
      </c>
      <c r="F386" s="24">
        <f>(Egresos!E216)</f>
        <v>0</v>
      </c>
      <c r="G386" s="125">
        <f>(Egresos!F216)</f>
        <v>0</v>
      </c>
      <c r="H386" s="126"/>
    </row>
    <row r="387" spans="1:8" outlineLevel="2" x14ac:dyDescent="0.25">
      <c r="A387" s="10" t="str">
        <f>Egresos!A217</f>
        <v>SSS.22.04.000.000.000</v>
      </c>
      <c r="B387" s="21"/>
      <c r="C387" s="22" t="str">
        <f>Egresos!B217</f>
        <v>MATERIALES DE USO O CONSUMO</v>
      </c>
      <c r="D387" s="23">
        <f>(Egresos!C217)</f>
        <v>2470095</v>
      </c>
      <c r="E387" s="23">
        <f>(Egresos!D217)</f>
        <v>2642641</v>
      </c>
      <c r="F387" s="24">
        <f>(Egresos!E217)</f>
        <v>1941681.574</v>
      </c>
      <c r="G387" s="125">
        <f>(Egresos!F217)</f>
        <v>700959.42600000009</v>
      </c>
      <c r="H387" s="126"/>
    </row>
    <row r="388" spans="1:8" outlineLevel="2" x14ac:dyDescent="0.25">
      <c r="A388" s="10" t="str">
        <f>Egresos!A218</f>
        <v>SSS.22.04.001.000.000</v>
      </c>
      <c r="B388" s="21"/>
      <c r="C388" s="22" t="str">
        <f>Egresos!B218</f>
        <v>Materiales de Oficina</v>
      </c>
      <c r="D388" s="23">
        <f>(Egresos!C218)</f>
        <v>152528</v>
      </c>
      <c r="E388" s="23">
        <f>(Egresos!D218)</f>
        <v>141200</v>
      </c>
      <c r="F388" s="24">
        <f>(Egresos!E218)</f>
        <v>35296.896999999997</v>
      </c>
      <c r="G388" s="125">
        <f>(Egresos!F218)</f>
        <v>105903.103</v>
      </c>
      <c r="H388" s="126"/>
    </row>
    <row r="389" spans="1:8" outlineLevel="2" x14ac:dyDescent="0.25">
      <c r="A389" s="10" t="str">
        <f>Egresos!A219</f>
        <v>SSS.22.04.002.000.000</v>
      </c>
      <c r="B389" s="21"/>
      <c r="C389" s="22" t="str">
        <f>Egresos!B219</f>
        <v>Textos y Otros Materiales de Enseñanza</v>
      </c>
      <c r="D389" s="23">
        <f>(Egresos!C219)</f>
        <v>19454</v>
      </c>
      <c r="E389" s="23">
        <f>(Egresos!D219)</f>
        <v>28654</v>
      </c>
      <c r="F389" s="24">
        <f>(Egresos!E219)</f>
        <v>6714.6710000000003</v>
      </c>
      <c r="G389" s="125">
        <f>(Egresos!F219)</f>
        <v>21939.328999999998</v>
      </c>
      <c r="H389" s="126"/>
    </row>
    <row r="390" spans="1:8" outlineLevel="1" x14ac:dyDescent="0.25">
      <c r="A390" s="10" t="str">
        <f>Egresos!A220</f>
        <v>SSS.22.04.003.000.000</v>
      </c>
      <c r="B390" s="21"/>
      <c r="C390" s="22" t="str">
        <f>Egresos!B220</f>
        <v>Productos Químicos</v>
      </c>
      <c r="D390" s="23">
        <f>(Egresos!C220)</f>
        <v>273722</v>
      </c>
      <c r="E390" s="23">
        <f>(Egresos!D220)</f>
        <v>407722</v>
      </c>
      <c r="F390" s="24">
        <f>(Egresos!E220)</f>
        <v>204060.41200000001</v>
      </c>
      <c r="G390" s="125">
        <f>(Egresos!F220)</f>
        <v>203661.58799999999</v>
      </c>
      <c r="H390" s="126"/>
    </row>
    <row r="391" spans="1:8" outlineLevel="1" x14ac:dyDescent="0.25">
      <c r="A391" s="10" t="str">
        <f>Egresos!A221</f>
        <v>SSS.22.04.004.000.000</v>
      </c>
      <c r="B391" s="21"/>
      <c r="C391" s="22" t="str">
        <f>Egresos!B221</f>
        <v>Productos Farmacéuticos</v>
      </c>
      <c r="D391" s="23">
        <f>(Egresos!C221)</f>
        <v>1110017</v>
      </c>
      <c r="E391" s="23">
        <f>(Egresos!D221)</f>
        <v>1094173</v>
      </c>
      <c r="F391" s="24">
        <f>(Egresos!E221)</f>
        <v>965606.79799999995</v>
      </c>
      <c r="G391" s="125">
        <f>(Egresos!F221)</f>
        <v>128566.20200000005</v>
      </c>
      <c r="H391" s="126"/>
    </row>
    <row r="392" spans="1:8" outlineLevel="1" x14ac:dyDescent="0.25">
      <c r="A392" s="10" t="str">
        <f>Egresos!A222</f>
        <v>SSS.22.04.005.000.000</v>
      </c>
      <c r="B392" s="21"/>
      <c r="C392" s="22" t="str">
        <f>Egresos!B222</f>
        <v>Materiales y Utiles Quirúrgicos</v>
      </c>
      <c r="D392" s="23">
        <f>(Egresos!C222)</f>
        <v>518864</v>
      </c>
      <c r="E392" s="23">
        <f>(Egresos!D222)</f>
        <v>593864</v>
      </c>
      <c r="F392" s="24">
        <f>(Egresos!E222)</f>
        <v>572388.54599999997</v>
      </c>
      <c r="G392" s="125">
        <f>(Egresos!F222)</f>
        <v>21475.454000000027</v>
      </c>
      <c r="H392" s="126"/>
    </row>
    <row r="393" spans="1:8" outlineLevel="1" x14ac:dyDescent="0.25">
      <c r="A393" s="10" t="str">
        <f>Egresos!A223</f>
        <v>SSS.22.04.006.000.000</v>
      </c>
      <c r="B393" s="21"/>
      <c r="C393" s="22" t="str">
        <f>Egresos!B223</f>
        <v>Fertilizantes, Insecticidas, Fungicidas y Otros</v>
      </c>
      <c r="D393" s="23">
        <f>(Egresos!C223)</f>
        <v>0</v>
      </c>
      <c r="E393" s="23">
        <f>(Egresos!D223)</f>
        <v>0</v>
      </c>
      <c r="F393" s="24">
        <f>(Egresos!E223)</f>
        <v>0</v>
      </c>
      <c r="G393" s="125">
        <f>(Egresos!F223)</f>
        <v>0</v>
      </c>
      <c r="H393" s="126"/>
    </row>
    <row r="394" spans="1:8" outlineLevel="1" x14ac:dyDescent="0.25">
      <c r="A394" s="10" t="str">
        <f>Egresos!A224</f>
        <v>SSS.22.04.007.000.000</v>
      </c>
      <c r="B394" s="21"/>
      <c r="C394" s="22" t="str">
        <f>Egresos!B224</f>
        <v>Materiales y Utiles de Aseo</v>
      </c>
      <c r="D394" s="23">
        <f>(Egresos!C224)</f>
        <v>21483</v>
      </c>
      <c r="E394" s="23">
        <f>(Egresos!D224)</f>
        <v>20000</v>
      </c>
      <c r="F394" s="24">
        <f>(Egresos!E224)</f>
        <v>4120.2550000000001</v>
      </c>
      <c r="G394" s="125">
        <f>(Egresos!F224)</f>
        <v>15879.744999999999</v>
      </c>
      <c r="H394" s="126"/>
    </row>
    <row r="395" spans="1:8" outlineLevel="1" x14ac:dyDescent="0.25">
      <c r="A395" s="10" t="str">
        <f>Egresos!A225</f>
        <v>SSS.22.04.008.000.000</v>
      </c>
      <c r="B395" s="21"/>
      <c r="C395" s="22" t="str">
        <f>Egresos!B225</f>
        <v>Menaje para Oficina, Casino y Otros</v>
      </c>
      <c r="D395" s="23">
        <f>(Egresos!C225)</f>
        <v>2019</v>
      </c>
      <c r="E395" s="23">
        <f>(Egresos!D225)</f>
        <v>453</v>
      </c>
      <c r="F395" s="24">
        <f>(Egresos!E225)</f>
        <v>0</v>
      </c>
      <c r="G395" s="125">
        <f>(Egresos!F225)</f>
        <v>453</v>
      </c>
      <c r="H395" s="126"/>
    </row>
    <row r="396" spans="1:8" outlineLevel="1" x14ac:dyDescent="0.25">
      <c r="A396" s="10" t="str">
        <f>Egresos!A226</f>
        <v>SSS.22.04.009.000.000</v>
      </c>
      <c r="B396" s="21"/>
      <c r="C396" s="22" t="str">
        <f>Egresos!B226</f>
        <v>Insumos, Repuestos y Accesorios Computacionales</v>
      </c>
      <c r="D396" s="23">
        <f>(Egresos!C226)</f>
        <v>15980</v>
      </c>
      <c r="E396" s="23">
        <f>(Egresos!D226)</f>
        <v>18980</v>
      </c>
      <c r="F396" s="24">
        <f>(Egresos!E226)</f>
        <v>710.07299999999998</v>
      </c>
      <c r="G396" s="125">
        <f>(Egresos!F226)</f>
        <v>18269.927</v>
      </c>
      <c r="H396" s="126"/>
    </row>
    <row r="397" spans="1:8" outlineLevel="1" x14ac:dyDescent="0.25">
      <c r="A397" s="10" t="str">
        <f>Egresos!A227</f>
        <v>SSS.22.04.010.000.000</v>
      </c>
      <c r="B397" s="21"/>
      <c r="C397" s="22" t="str">
        <f>Egresos!B227</f>
        <v xml:space="preserve">Materiales para Mantenim. y Reparaciones de Inmuebles </v>
      </c>
      <c r="D397" s="23">
        <f>(Egresos!C227)</f>
        <v>66454</v>
      </c>
      <c r="E397" s="23">
        <f>(Egresos!D227)</f>
        <v>23000</v>
      </c>
      <c r="F397" s="24">
        <f>(Egresos!E227)</f>
        <v>15027.303</v>
      </c>
      <c r="G397" s="125">
        <f>(Egresos!F227)</f>
        <v>7972.6970000000001</v>
      </c>
      <c r="H397" s="126"/>
    </row>
    <row r="398" spans="1:8" x14ac:dyDescent="0.25">
      <c r="A398" s="10" t="str">
        <f>Egresos!A228</f>
        <v>SSS.22.04.011.000.000</v>
      </c>
      <c r="B398" s="21"/>
      <c r="C398" s="22" t="str">
        <f>Egresos!B228</f>
        <v>Repuestos y  Acces. para Manten. y Repar. de Vehículos</v>
      </c>
      <c r="D398" s="23">
        <f>(Egresos!C228)</f>
        <v>0</v>
      </c>
      <c r="E398" s="23">
        <f>(Egresos!D228)</f>
        <v>0</v>
      </c>
      <c r="F398" s="24">
        <f>(Egresos!E228)</f>
        <v>0</v>
      </c>
      <c r="G398" s="125">
        <f>(Egresos!F228)</f>
        <v>0</v>
      </c>
      <c r="H398" s="126"/>
    </row>
    <row r="399" spans="1:8" hidden="1" outlineLevel="1" x14ac:dyDescent="0.25">
      <c r="A399" s="10" t="str">
        <f>Egresos!A229</f>
        <v>SSS.22.04.012.000.000</v>
      </c>
      <c r="B399" s="21"/>
      <c r="C399" s="22" t="str">
        <f>Egresos!B229</f>
        <v>Otros Materiales, Repuestos y Utiles Diversos</v>
      </c>
      <c r="D399" s="23">
        <f>(Egresos!C229)</f>
        <v>0</v>
      </c>
      <c r="E399" s="23">
        <f>(Egresos!D229)</f>
        <v>3547</v>
      </c>
      <c r="F399" s="24">
        <f>(Egresos!E229)</f>
        <v>3546.6030000000001</v>
      </c>
      <c r="G399" s="125">
        <f>(Egresos!F229)</f>
        <v>0.39699999999993452</v>
      </c>
      <c r="H399" s="126"/>
    </row>
    <row r="400" spans="1:8" hidden="1" outlineLevel="1" x14ac:dyDescent="0.25">
      <c r="A400" s="10" t="str">
        <f>Egresos!A230</f>
        <v>SSS.22.04.013.000.000</v>
      </c>
      <c r="B400" s="21"/>
      <c r="C400" s="22" t="str">
        <f>Egresos!B230</f>
        <v>Equipos Menores</v>
      </c>
      <c r="D400" s="23">
        <f>(Egresos!C230)</f>
        <v>15792</v>
      </c>
      <c r="E400" s="23">
        <f>(Egresos!D230)</f>
        <v>38600</v>
      </c>
      <c r="F400" s="24">
        <f>(Egresos!E230)</f>
        <v>7782.8959999999997</v>
      </c>
      <c r="G400" s="125">
        <f>(Egresos!F230)</f>
        <v>30817.103999999999</v>
      </c>
      <c r="H400" s="126"/>
    </row>
    <row r="401" spans="1:8" hidden="1" outlineLevel="1" x14ac:dyDescent="0.25">
      <c r="A401" s="10" t="str">
        <f>Egresos!A231</f>
        <v>SSS.22.04.014.000.000</v>
      </c>
      <c r="B401" s="21"/>
      <c r="C401" s="22" t="str">
        <f>Egresos!B231</f>
        <v>Productos Elaborados de Cuero, Caucho y Plásticos</v>
      </c>
      <c r="D401" s="23">
        <f>(Egresos!C231)</f>
        <v>0</v>
      </c>
      <c r="E401" s="23">
        <f>(Egresos!D231)</f>
        <v>0</v>
      </c>
      <c r="F401" s="24">
        <f>(Egresos!E231)</f>
        <v>0</v>
      </c>
      <c r="G401" s="125">
        <f>(Egresos!F231)</f>
        <v>0</v>
      </c>
      <c r="H401" s="126"/>
    </row>
    <row r="402" spans="1:8" hidden="1" outlineLevel="1" x14ac:dyDescent="0.25">
      <c r="A402" s="10" t="str">
        <f>Egresos!A232</f>
        <v>SSS.22.04.015.000.000</v>
      </c>
      <c r="B402" s="21"/>
      <c r="C402" s="22" t="str">
        <f>Egresos!B232</f>
        <v>Productos Agropecuarios y Forestales</v>
      </c>
      <c r="D402" s="23">
        <f>(Egresos!C232)</f>
        <v>0</v>
      </c>
      <c r="E402" s="23">
        <f>(Egresos!D232)</f>
        <v>0</v>
      </c>
      <c r="F402" s="24">
        <f>(Egresos!E232)</f>
        <v>0</v>
      </c>
      <c r="G402" s="125">
        <f>(Egresos!F232)</f>
        <v>0</v>
      </c>
      <c r="H402" s="126"/>
    </row>
    <row r="403" spans="1:8" hidden="1" outlineLevel="1" x14ac:dyDescent="0.25">
      <c r="A403" s="10" t="str">
        <f>Egresos!A233</f>
        <v>SSS.22.04.016.000.000</v>
      </c>
      <c r="B403" s="21"/>
      <c r="C403" s="22" t="str">
        <f>Egresos!B233</f>
        <v>Materias Primas y Semielaboradas</v>
      </c>
      <c r="D403" s="23">
        <f>(Egresos!C233)</f>
        <v>0</v>
      </c>
      <c r="E403" s="23">
        <f>(Egresos!D233)</f>
        <v>0</v>
      </c>
      <c r="F403" s="24">
        <f>(Egresos!E233)</f>
        <v>0</v>
      </c>
      <c r="G403" s="125">
        <f>(Egresos!F233)</f>
        <v>0</v>
      </c>
      <c r="H403" s="126"/>
    </row>
    <row r="404" spans="1:8" hidden="1" outlineLevel="1" x14ac:dyDescent="0.25">
      <c r="A404" s="10" t="str">
        <f>Egresos!A234</f>
        <v>SSS.22.04.999.000.000</v>
      </c>
      <c r="B404" s="21"/>
      <c r="C404" s="22" t="str">
        <f>Egresos!B234</f>
        <v>Otros</v>
      </c>
      <c r="D404" s="23">
        <f>(Egresos!C234)</f>
        <v>273782</v>
      </c>
      <c r="E404" s="23">
        <f>(Egresos!D234)</f>
        <v>272448</v>
      </c>
      <c r="F404" s="24">
        <f>(Egresos!E234)</f>
        <v>126427.12</v>
      </c>
      <c r="G404" s="125">
        <f>(Egresos!F234)</f>
        <v>146020.88</v>
      </c>
      <c r="H404" s="126"/>
    </row>
    <row r="405" spans="1:8" hidden="1" outlineLevel="1" x14ac:dyDescent="0.25">
      <c r="A405" s="10" t="str">
        <f>Egresos!A235</f>
        <v>SSS.22.05.000.000.000</v>
      </c>
      <c r="B405" s="21"/>
      <c r="C405" s="22" t="str">
        <f>Egresos!B235</f>
        <v>SERVICIOS BASICOS</v>
      </c>
      <c r="D405" s="23">
        <f>(Egresos!C235)</f>
        <v>365127</v>
      </c>
      <c r="E405" s="23">
        <f>(Egresos!D235)</f>
        <v>448720</v>
      </c>
      <c r="F405" s="24">
        <f>(Egresos!E235)</f>
        <v>267848.83600000001</v>
      </c>
      <c r="G405" s="125">
        <f>(Egresos!F235)</f>
        <v>180871.16399999999</v>
      </c>
      <c r="H405" s="126"/>
    </row>
    <row r="406" spans="1:8" hidden="1" outlineLevel="1" x14ac:dyDescent="0.25">
      <c r="A406" s="10" t="str">
        <f>Egresos!A236</f>
        <v>SSS.22.05.001.000.000</v>
      </c>
      <c r="B406" s="21"/>
      <c r="C406" s="22" t="str">
        <f>Egresos!B236</f>
        <v>Electricidad</v>
      </c>
      <c r="D406" s="23">
        <f>(Egresos!C236)</f>
        <v>45817</v>
      </c>
      <c r="E406" s="23">
        <f>(Egresos!D236)</f>
        <v>130000</v>
      </c>
      <c r="F406" s="24">
        <f>(Egresos!E236)</f>
        <v>92355.726999999999</v>
      </c>
      <c r="G406" s="125">
        <f>(Egresos!F236)</f>
        <v>37644.273000000001</v>
      </c>
      <c r="H406" s="126"/>
    </row>
    <row r="407" spans="1:8" hidden="1" outlineLevel="1" x14ac:dyDescent="0.25">
      <c r="A407" s="10" t="str">
        <f>Egresos!A237</f>
        <v>SSS.22.05.002.000.000</v>
      </c>
      <c r="B407" s="21"/>
      <c r="C407" s="22" t="str">
        <f>Egresos!B237</f>
        <v>Agua</v>
      </c>
      <c r="D407" s="23">
        <f>(Egresos!C237)</f>
        <v>64700</v>
      </c>
      <c r="E407" s="23">
        <f>(Egresos!D237)</f>
        <v>64700</v>
      </c>
      <c r="F407" s="24">
        <f>(Egresos!E237)</f>
        <v>42524.32</v>
      </c>
      <c r="G407" s="125">
        <f>(Egresos!F237)</f>
        <v>22175.68</v>
      </c>
      <c r="H407" s="126"/>
    </row>
    <row r="408" spans="1:8" hidden="1" outlineLevel="1" x14ac:dyDescent="0.25">
      <c r="A408" s="10" t="str">
        <f>Egresos!A238</f>
        <v>SSS.22.05.003.000.000</v>
      </c>
      <c r="B408" s="21"/>
      <c r="C408" s="22" t="str">
        <f>Egresos!B238</f>
        <v>Gas</v>
      </c>
      <c r="D408" s="23">
        <f>(Egresos!C238)</f>
        <v>25236</v>
      </c>
      <c r="E408" s="23">
        <f>(Egresos!D238)</f>
        <v>24646</v>
      </c>
      <c r="F408" s="24">
        <f>(Egresos!E238)</f>
        <v>2729.9050000000002</v>
      </c>
      <c r="G408" s="125">
        <f>(Egresos!F238)</f>
        <v>21916.095000000001</v>
      </c>
      <c r="H408" s="126"/>
    </row>
    <row r="409" spans="1:8" hidden="1" outlineLevel="1" x14ac:dyDescent="0.25">
      <c r="A409" s="10" t="str">
        <f>Egresos!A239</f>
        <v>SSS.22.05.004.000.000</v>
      </c>
      <c r="B409" s="21"/>
      <c r="C409" s="22" t="str">
        <f>Egresos!B239</f>
        <v>Correo</v>
      </c>
      <c r="D409" s="23">
        <f>(Egresos!C239)</f>
        <v>0</v>
      </c>
      <c r="E409" s="23">
        <f>(Egresos!D239)</f>
        <v>0</v>
      </c>
      <c r="F409" s="24">
        <f>(Egresos!E239)</f>
        <v>0</v>
      </c>
      <c r="G409" s="125">
        <f>(Egresos!F239)</f>
        <v>0</v>
      </c>
      <c r="H409" s="126"/>
    </row>
    <row r="410" spans="1:8" hidden="1" outlineLevel="1" x14ac:dyDescent="0.25">
      <c r="A410" s="10" t="str">
        <f>Egresos!A240</f>
        <v>SSS.22.05.005.000.000</v>
      </c>
      <c r="B410" s="21"/>
      <c r="C410" s="22" t="str">
        <f>Egresos!B240</f>
        <v>Telefonía Fija</v>
      </c>
      <c r="D410" s="23">
        <f>(Egresos!C240)</f>
        <v>118800</v>
      </c>
      <c r="E410" s="23">
        <f>(Egresos!D240)</f>
        <v>118800</v>
      </c>
      <c r="F410" s="24">
        <f>(Egresos!E240)</f>
        <v>48629.101999999999</v>
      </c>
      <c r="G410" s="125">
        <f>(Egresos!F240)</f>
        <v>70170.898000000001</v>
      </c>
      <c r="H410" s="126"/>
    </row>
    <row r="411" spans="1:8" hidden="1" outlineLevel="1" x14ac:dyDescent="0.25">
      <c r="A411" s="10" t="str">
        <f>Egresos!A241</f>
        <v>SSS.22.05.006.000.000</v>
      </c>
      <c r="B411" s="21"/>
      <c r="C411" s="22" t="str">
        <f>Egresos!B241</f>
        <v>Telefonía Celular</v>
      </c>
      <c r="D411" s="23">
        <f>(Egresos!C241)</f>
        <v>52800</v>
      </c>
      <c r="E411" s="23">
        <f>(Egresos!D241)</f>
        <v>52800</v>
      </c>
      <c r="F411" s="24">
        <f>(Egresos!E241)</f>
        <v>44993.080999999998</v>
      </c>
      <c r="G411" s="125">
        <f>(Egresos!F241)</f>
        <v>7806.9190000000017</v>
      </c>
      <c r="H411" s="126"/>
    </row>
    <row r="412" spans="1:8" hidden="1" outlineLevel="1" x14ac:dyDescent="0.25">
      <c r="A412" s="10" t="str">
        <f>Egresos!A242</f>
        <v>SSS.22.05.007.000.000</v>
      </c>
      <c r="B412" s="21"/>
      <c r="C412" s="22" t="str">
        <f>Egresos!B242</f>
        <v>Acceso a Internet</v>
      </c>
      <c r="D412" s="23">
        <f>(Egresos!C242)</f>
        <v>57774</v>
      </c>
      <c r="E412" s="23">
        <f>(Egresos!D242)</f>
        <v>57774</v>
      </c>
      <c r="F412" s="24">
        <f>(Egresos!E242)</f>
        <v>36616.701000000001</v>
      </c>
      <c r="G412" s="125">
        <f>(Egresos!F242)</f>
        <v>21157.298999999999</v>
      </c>
      <c r="H412" s="126"/>
    </row>
    <row r="413" spans="1:8" hidden="1" outlineLevel="1" x14ac:dyDescent="0.25">
      <c r="A413" s="10" t="str">
        <f>Egresos!A243</f>
        <v>SSS.22.05.008.000.000</v>
      </c>
      <c r="B413" s="21"/>
      <c r="C413" s="22" t="str">
        <f>Egresos!B243</f>
        <v>Enlaces de Telecomunicaciones</v>
      </c>
      <c r="D413" s="23">
        <f>(Egresos!C243)</f>
        <v>0</v>
      </c>
      <c r="E413" s="23">
        <f>(Egresos!D243)</f>
        <v>0</v>
      </c>
      <c r="F413" s="24">
        <f>(Egresos!E243)</f>
        <v>0</v>
      </c>
      <c r="G413" s="125">
        <f>(Egresos!F243)</f>
        <v>0</v>
      </c>
      <c r="H413" s="126"/>
    </row>
    <row r="414" spans="1:8" hidden="1" outlineLevel="1" x14ac:dyDescent="0.25">
      <c r="A414" s="10" t="str">
        <f>Egresos!A244</f>
        <v>SSS.22.05.999.000.000</v>
      </c>
      <c r="B414" s="21"/>
      <c r="C414" s="22" t="str">
        <f>Egresos!B244</f>
        <v>Otros</v>
      </c>
      <c r="D414" s="23">
        <f>(Egresos!C244)</f>
        <v>0</v>
      </c>
      <c r="E414" s="23">
        <f>(Egresos!D244)</f>
        <v>0</v>
      </c>
      <c r="F414" s="24">
        <f>(Egresos!E244)</f>
        <v>0</v>
      </c>
      <c r="G414" s="125">
        <f>(Egresos!F244)</f>
        <v>0</v>
      </c>
      <c r="H414" s="126"/>
    </row>
    <row r="415" spans="1:8" hidden="1" outlineLevel="1" x14ac:dyDescent="0.25">
      <c r="A415" s="10" t="str">
        <f>Egresos!A245</f>
        <v>SSS.22.06.000.000.000</v>
      </c>
      <c r="B415" s="21"/>
      <c r="C415" s="22" t="str">
        <f>Egresos!B245</f>
        <v>MANTENIMIENTO Y REPARACIONES</v>
      </c>
      <c r="D415" s="23">
        <f>(Egresos!C245)</f>
        <v>294560</v>
      </c>
      <c r="E415" s="23">
        <f>(Egresos!D245)</f>
        <v>312602</v>
      </c>
      <c r="F415" s="24">
        <f>(Egresos!E245)</f>
        <v>119169.893</v>
      </c>
      <c r="G415" s="125">
        <f>(Egresos!F245)</f>
        <v>193432.10700000002</v>
      </c>
      <c r="H415" s="126"/>
    </row>
    <row r="416" spans="1:8" hidden="1" outlineLevel="1" x14ac:dyDescent="0.25">
      <c r="A416" s="10" t="str">
        <f>Egresos!A246</f>
        <v>SSS.22.06.001.000.000</v>
      </c>
      <c r="B416" s="21"/>
      <c r="C416" s="22" t="str">
        <f>Egresos!B246</f>
        <v>Mantenimiento y Reparación de Edificaciones</v>
      </c>
      <c r="D416" s="23">
        <f>(Egresos!C246)</f>
        <v>131250</v>
      </c>
      <c r="E416" s="23">
        <f>(Egresos!D246)</f>
        <v>140292</v>
      </c>
      <c r="F416" s="24">
        <f>(Egresos!E246)</f>
        <v>51574.824999999997</v>
      </c>
      <c r="G416" s="125">
        <f>(Egresos!F246)</f>
        <v>88717.175000000003</v>
      </c>
      <c r="H416" s="126"/>
    </row>
    <row r="417" spans="1:8" hidden="1" outlineLevel="1" x14ac:dyDescent="0.25">
      <c r="A417" s="10" t="str">
        <f>Egresos!A247</f>
        <v>SSS.22.06.002.000.000</v>
      </c>
      <c r="B417" s="21"/>
      <c r="C417" s="22" t="str">
        <f>Egresos!B247</f>
        <v>Mantenimiento y Reparación de Vehículos</v>
      </c>
      <c r="D417" s="23">
        <f>(Egresos!C247)</f>
        <v>70000</v>
      </c>
      <c r="E417" s="23">
        <f>(Egresos!D247)</f>
        <v>70000</v>
      </c>
      <c r="F417" s="24">
        <f>(Egresos!E247)</f>
        <v>11864.281999999999</v>
      </c>
      <c r="G417" s="125">
        <f>(Egresos!F247)</f>
        <v>58135.718000000001</v>
      </c>
      <c r="H417" s="126"/>
    </row>
    <row r="418" spans="1:8" hidden="1" outlineLevel="1" x14ac:dyDescent="0.25">
      <c r="A418" s="10" t="str">
        <f>Egresos!A248</f>
        <v>SSS.22.06.003.000.000</v>
      </c>
      <c r="B418" s="21"/>
      <c r="C418" s="22" t="str">
        <f>Egresos!B248</f>
        <v>Mantenimiento y Reparación Mobiliarios y Otros</v>
      </c>
      <c r="D418" s="23">
        <f>(Egresos!C248)</f>
        <v>0</v>
      </c>
      <c r="E418" s="23">
        <f>(Egresos!D248)</f>
        <v>0</v>
      </c>
      <c r="F418" s="24">
        <f>(Egresos!E248)</f>
        <v>0</v>
      </c>
      <c r="G418" s="125">
        <f>(Egresos!F248)</f>
        <v>0</v>
      </c>
      <c r="H418" s="126"/>
    </row>
    <row r="419" spans="1:8" hidden="1" outlineLevel="1" x14ac:dyDescent="0.25">
      <c r="A419" s="10" t="str">
        <f>Egresos!A249</f>
        <v>SSS.22.06.004.000.000</v>
      </c>
      <c r="B419" s="21"/>
      <c r="C419" s="22" t="str">
        <f>Egresos!B249</f>
        <v>Mantenimiento y Reparación de Máquinas y Equipos de Oficina</v>
      </c>
      <c r="D419" s="23">
        <f>(Egresos!C249)</f>
        <v>0</v>
      </c>
      <c r="E419" s="23">
        <f>(Egresos!D249)</f>
        <v>0</v>
      </c>
      <c r="F419" s="24">
        <f>(Egresos!E249)</f>
        <v>0</v>
      </c>
      <c r="G419" s="125">
        <f>(Egresos!F249)</f>
        <v>0</v>
      </c>
      <c r="H419" s="126"/>
    </row>
    <row r="420" spans="1:8" hidden="1" outlineLevel="1" x14ac:dyDescent="0.25">
      <c r="A420" s="10" t="str">
        <f>Egresos!A250</f>
        <v>SSS.22.06.005.000.000</v>
      </c>
      <c r="B420" s="21"/>
      <c r="C420" s="22" t="str">
        <f>Egresos!B250</f>
        <v>Mantenimiento y Reparación Maquinaria y Equipos de Producción</v>
      </c>
      <c r="D420" s="23">
        <f>(Egresos!C250)</f>
        <v>0</v>
      </c>
      <c r="E420" s="23">
        <f>(Egresos!D250)</f>
        <v>0</v>
      </c>
      <c r="F420" s="24">
        <f>(Egresos!E250)</f>
        <v>0</v>
      </c>
      <c r="G420" s="125">
        <f>(Egresos!F250)</f>
        <v>0</v>
      </c>
      <c r="H420" s="126"/>
    </row>
    <row r="421" spans="1:8" hidden="1" outlineLevel="1" x14ac:dyDescent="0.25">
      <c r="A421" s="10" t="str">
        <f>Egresos!A251</f>
        <v>SSS.22.06.006.000.000</v>
      </c>
      <c r="B421" s="21"/>
      <c r="C421" s="22" t="str">
        <f>Egresos!B251</f>
        <v>Mantenimiento y Reparación de Otras Maquinarias y Equipos</v>
      </c>
      <c r="D421" s="23">
        <f>(Egresos!C251)</f>
        <v>90833</v>
      </c>
      <c r="E421" s="23">
        <f>(Egresos!D251)</f>
        <v>92833</v>
      </c>
      <c r="F421" s="24">
        <f>(Egresos!E251)</f>
        <v>52065.39</v>
      </c>
      <c r="G421" s="125">
        <f>(Egresos!F251)</f>
        <v>40767.61</v>
      </c>
      <c r="H421" s="126"/>
    </row>
    <row r="422" spans="1:8" hidden="1" outlineLevel="1" x14ac:dyDescent="0.25">
      <c r="A422" s="10" t="str">
        <f>Egresos!A252</f>
        <v>SSS.22.06.007.000.000</v>
      </c>
      <c r="B422" s="21"/>
      <c r="C422" s="22" t="str">
        <f>Egresos!B252</f>
        <v>Mantenimiento y Reparación de Equipos Informáticos</v>
      </c>
      <c r="D422" s="23">
        <f>(Egresos!C252)</f>
        <v>0</v>
      </c>
      <c r="E422" s="23">
        <f>(Egresos!D252)</f>
        <v>7000</v>
      </c>
      <c r="F422" s="24">
        <f>(Egresos!E252)</f>
        <v>0</v>
      </c>
      <c r="G422" s="125">
        <f>(Egresos!F252)</f>
        <v>7000</v>
      </c>
      <c r="H422" s="126"/>
    </row>
    <row r="423" spans="1:8" hidden="1" outlineLevel="1" x14ac:dyDescent="0.25">
      <c r="A423" s="10" t="str">
        <f>Egresos!A253</f>
        <v>SSS.22.06.999.000.000</v>
      </c>
      <c r="B423" s="21"/>
      <c r="C423" s="22" t="str">
        <f>Egresos!B253</f>
        <v>Otros</v>
      </c>
      <c r="D423" s="23">
        <f>(Egresos!C253)</f>
        <v>2477</v>
      </c>
      <c r="E423" s="23">
        <f>(Egresos!D253)</f>
        <v>2477</v>
      </c>
      <c r="F423" s="24">
        <f>(Egresos!E253)</f>
        <v>3665.3960000000002</v>
      </c>
      <c r="G423" s="125">
        <f>(Egresos!F253)</f>
        <v>-1188.3960000000002</v>
      </c>
      <c r="H423" s="126"/>
    </row>
    <row r="424" spans="1:8" hidden="1" outlineLevel="1" x14ac:dyDescent="0.25">
      <c r="A424" s="10" t="str">
        <f>Egresos!A254</f>
        <v>SSS.22.07.000.000.000</v>
      </c>
      <c r="B424" s="21"/>
      <c r="C424" s="22" t="str">
        <f>Egresos!B254</f>
        <v>PUBLICIDAD Y DIFUSION</v>
      </c>
      <c r="D424" s="23">
        <f>(Egresos!C254)</f>
        <v>11200</v>
      </c>
      <c r="E424" s="23">
        <f>(Egresos!D254)</f>
        <v>13700</v>
      </c>
      <c r="F424" s="24">
        <f>(Egresos!E254)</f>
        <v>120.923</v>
      </c>
      <c r="G424" s="125">
        <f>(Egresos!F254)</f>
        <v>13579.077000000001</v>
      </c>
      <c r="H424" s="126"/>
    </row>
    <row r="425" spans="1:8" hidden="1" outlineLevel="1" x14ac:dyDescent="0.25">
      <c r="A425" s="10" t="str">
        <f>Egresos!A255</f>
        <v>SSS.22.07.001.000.000</v>
      </c>
      <c r="B425" s="21"/>
      <c r="C425" s="22" t="str">
        <f>Egresos!B255</f>
        <v>Servicios de Publicidad</v>
      </c>
      <c r="D425" s="23">
        <f>(Egresos!C255)</f>
        <v>1200</v>
      </c>
      <c r="E425" s="23">
        <f>(Egresos!D255)</f>
        <v>3700</v>
      </c>
      <c r="F425" s="24">
        <f>(Egresos!E255)</f>
        <v>120.923</v>
      </c>
      <c r="G425" s="125">
        <f>(Egresos!F255)</f>
        <v>3579.0770000000002</v>
      </c>
      <c r="H425" s="126"/>
    </row>
    <row r="426" spans="1:8" hidden="1" outlineLevel="1" x14ac:dyDescent="0.25">
      <c r="A426" s="10" t="str">
        <f>Egresos!A256</f>
        <v>SSS.22.07.002.000.000</v>
      </c>
      <c r="B426" s="21"/>
      <c r="C426" s="22" t="str">
        <f>Egresos!B256</f>
        <v>Servicios de Impresión</v>
      </c>
      <c r="D426" s="23">
        <f>(Egresos!C256)</f>
        <v>0</v>
      </c>
      <c r="E426" s="23">
        <f>(Egresos!D256)</f>
        <v>0</v>
      </c>
      <c r="F426" s="24">
        <f>(Egresos!E256)</f>
        <v>0</v>
      </c>
      <c r="G426" s="125">
        <f>(Egresos!F256)</f>
        <v>0</v>
      </c>
      <c r="H426" s="126"/>
    </row>
    <row r="427" spans="1:8" hidden="1" outlineLevel="1" x14ac:dyDescent="0.25">
      <c r="A427" s="10" t="str">
        <f>Egresos!A257</f>
        <v>SSS.22.07.003.000.000</v>
      </c>
      <c r="B427" s="21"/>
      <c r="C427" s="22" t="str">
        <f>Egresos!B257</f>
        <v>Servicios de Encuadernación y Empaste</v>
      </c>
      <c r="D427" s="23">
        <f>(Egresos!C257)</f>
        <v>0</v>
      </c>
      <c r="E427" s="23">
        <f>(Egresos!D257)</f>
        <v>0</v>
      </c>
      <c r="F427" s="24">
        <f>(Egresos!E257)</f>
        <v>0</v>
      </c>
      <c r="G427" s="125">
        <f>(Egresos!F257)</f>
        <v>0</v>
      </c>
      <c r="H427" s="126"/>
    </row>
    <row r="428" spans="1:8" hidden="1" outlineLevel="1" x14ac:dyDescent="0.25">
      <c r="A428" s="10" t="str">
        <f>Egresos!A258</f>
        <v>SSS.22.07.999.000.000</v>
      </c>
      <c r="B428" s="21"/>
      <c r="C428" s="22" t="str">
        <f>Egresos!B258</f>
        <v>Otros</v>
      </c>
      <c r="D428" s="23">
        <f>(Egresos!C258)</f>
        <v>10000</v>
      </c>
      <c r="E428" s="23">
        <f>(Egresos!D258)</f>
        <v>10000</v>
      </c>
      <c r="F428" s="24">
        <f>(Egresos!E258)</f>
        <v>0</v>
      </c>
      <c r="G428" s="125">
        <f>(Egresos!F258)</f>
        <v>10000</v>
      </c>
      <c r="H428" s="126"/>
    </row>
    <row r="429" spans="1:8" hidden="1" outlineLevel="1" x14ac:dyDescent="0.25">
      <c r="A429" s="10" t="str">
        <f>Egresos!A259</f>
        <v>SSS.22.08.000.000.000</v>
      </c>
      <c r="B429" s="21"/>
      <c r="C429" s="22" t="str">
        <f>Egresos!B259</f>
        <v>SERVICIOS GENERALES</v>
      </c>
      <c r="D429" s="23">
        <f>(Egresos!C259)</f>
        <v>603489</v>
      </c>
      <c r="E429" s="23">
        <f>(Egresos!D259)</f>
        <v>838230</v>
      </c>
      <c r="F429" s="24">
        <f>(Egresos!E259)</f>
        <v>686329.125</v>
      </c>
      <c r="G429" s="125">
        <f>(Egresos!F259)</f>
        <v>151900.87500000003</v>
      </c>
      <c r="H429" s="126"/>
    </row>
    <row r="430" spans="1:8" hidden="1" outlineLevel="1" x14ac:dyDescent="0.25">
      <c r="A430" s="10" t="str">
        <f>Egresos!A260</f>
        <v>SSS.22.08.001.000.000</v>
      </c>
      <c r="B430" s="21"/>
      <c r="C430" s="22" t="str">
        <f>Egresos!B260</f>
        <v>Servicios de Aseo</v>
      </c>
      <c r="D430" s="23">
        <f>(Egresos!C260)</f>
        <v>579418</v>
      </c>
      <c r="E430" s="23">
        <f>(Egresos!D260)</f>
        <v>607000</v>
      </c>
      <c r="F430" s="24">
        <f>(Egresos!E260)</f>
        <v>441841</v>
      </c>
      <c r="G430" s="125">
        <f>(Egresos!F260)</f>
        <v>165159</v>
      </c>
      <c r="H430" s="126"/>
    </row>
    <row r="431" spans="1:8" hidden="1" outlineLevel="1" x14ac:dyDescent="0.25">
      <c r="A431" s="10" t="str">
        <f>Egresos!A261</f>
        <v>SSS.22.08.002.000.000</v>
      </c>
      <c r="B431" s="21"/>
      <c r="C431" s="22" t="str">
        <f>Egresos!B261</f>
        <v>Servicios de Vigilancia</v>
      </c>
      <c r="D431" s="23">
        <f>(Egresos!C261)</f>
        <v>0</v>
      </c>
      <c r="E431" s="23">
        <f>(Egresos!D261)</f>
        <v>0</v>
      </c>
      <c r="F431" s="24">
        <f>(Egresos!E261)</f>
        <v>0</v>
      </c>
      <c r="G431" s="125">
        <f>(Egresos!F261)</f>
        <v>0</v>
      </c>
      <c r="H431" s="126"/>
    </row>
    <row r="432" spans="1:8" hidden="1" outlineLevel="1" x14ac:dyDescent="0.25">
      <c r="A432" s="10" t="str">
        <f>Egresos!A262</f>
        <v>SSS.22.08.003.000.000</v>
      </c>
      <c r="B432" s="21"/>
      <c r="C432" s="22" t="str">
        <f>Egresos!B262</f>
        <v>Servicios de Mantención de Jardines</v>
      </c>
      <c r="D432" s="23">
        <f>(Egresos!C262)</f>
        <v>0</v>
      </c>
      <c r="E432" s="23">
        <f>(Egresos!D262)</f>
        <v>0</v>
      </c>
      <c r="F432" s="24">
        <f>(Egresos!E262)</f>
        <v>0</v>
      </c>
      <c r="G432" s="125">
        <f>(Egresos!F262)</f>
        <v>0</v>
      </c>
      <c r="H432" s="126"/>
    </row>
    <row r="433" spans="1:8" hidden="1" outlineLevel="1" x14ac:dyDescent="0.25">
      <c r="A433" s="10" t="str">
        <f>Egresos!A263</f>
        <v>SSS.22.08.004.000.000</v>
      </c>
      <c r="B433" s="21"/>
      <c r="C433" s="22" t="str">
        <f>Egresos!B263</f>
        <v>Servicios de Mantención de Alumbrado Público</v>
      </c>
      <c r="D433" s="23">
        <f>(Egresos!C263)</f>
        <v>0</v>
      </c>
      <c r="E433" s="23">
        <f>(Egresos!D263)</f>
        <v>0</v>
      </c>
      <c r="F433" s="24">
        <f>(Egresos!E263)</f>
        <v>0</v>
      </c>
      <c r="G433" s="125">
        <f>(Egresos!F263)</f>
        <v>0</v>
      </c>
      <c r="H433" s="126"/>
    </row>
    <row r="434" spans="1:8" hidden="1" outlineLevel="1" x14ac:dyDescent="0.25">
      <c r="A434" s="10" t="str">
        <f>Egresos!A264</f>
        <v>SSS.22.08.005.000.000</v>
      </c>
      <c r="B434" s="21"/>
      <c r="C434" s="22" t="str">
        <f>Egresos!B264</f>
        <v>Servicios de Mantención de Semáforos</v>
      </c>
      <c r="D434" s="23">
        <f>(Egresos!C264)</f>
        <v>0</v>
      </c>
      <c r="E434" s="23">
        <f>(Egresos!D264)</f>
        <v>0</v>
      </c>
      <c r="F434" s="24">
        <f>(Egresos!E264)</f>
        <v>0</v>
      </c>
      <c r="G434" s="125">
        <f>(Egresos!F264)</f>
        <v>0</v>
      </c>
      <c r="H434" s="126"/>
    </row>
    <row r="435" spans="1:8" hidden="1" outlineLevel="1" x14ac:dyDescent="0.25">
      <c r="A435" s="10" t="str">
        <f>Egresos!A265</f>
        <v>SSS.22.08.006.000.000</v>
      </c>
      <c r="B435" s="21"/>
      <c r="C435" s="22" t="str">
        <f>Egresos!B265</f>
        <v>Servicios de Mantención de Señalizac. de Tránsito</v>
      </c>
      <c r="D435" s="23">
        <f>(Egresos!C265)</f>
        <v>0</v>
      </c>
      <c r="E435" s="23">
        <f>(Egresos!D265)</f>
        <v>0</v>
      </c>
      <c r="F435" s="24">
        <f>(Egresos!E265)</f>
        <v>0</v>
      </c>
      <c r="G435" s="125">
        <f>(Egresos!F265)</f>
        <v>0</v>
      </c>
      <c r="H435" s="126"/>
    </row>
    <row r="436" spans="1:8" hidden="1" outlineLevel="1" x14ac:dyDescent="0.25">
      <c r="A436" s="10" t="str">
        <f>Egresos!A266</f>
        <v>SSS.22.08.007.000.000</v>
      </c>
      <c r="B436" s="21"/>
      <c r="C436" s="22" t="str">
        <f>Egresos!B266</f>
        <v>Pasajes, Fletes y Bodegajes</v>
      </c>
      <c r="D436" s="23">
        <f>(Egresos!C266)</f>
        <v>0</v>
      </c>
      <c r="E436" s="23">
        <f>(Egresos!D266)</f>
        <v>0</v>
      </c>
      <c r="F436" s="24">
        <f>(Egresos!E266)</f>
        <v>0</v>
      </c>
      <c r="G436" s="125">
        <f>(Egresos!F266)</f>
        <v>0</v>
      </c>
      <c r="H436" s="126"/>
    </row>
    <row r="437" spans="1:8" hidden="1" outlineLevel="1" x14ac:dyDescent="0.25">
      <c r="A437" s="10" t="str">
        <f>Egresos!A267</f>
        <v>SSS.22.08.008.000.000</v>
      </c>
      <c r="B437" s="21"/>
      <c r="C437" s="22" t="str">
        <f>Egresos!B267</f>
        <v>Salas Cunas y/o Jardines Infantiles</v>
      </c>
      <c r="D437" s="23">
        <f>(Egresos!C267)</f>
        <v>0</v>
      </c>
      <c r="E437" s="23">
        <f>(Egresos!D267)</f>
        <v>20000</v>
      </c>
      <c r="F437" s="24">
        <f>(Egresos!E267)</f>
        <v>3414.3330000000001</v>
      </c>
      <c r="G437" s="125">
        <f>(Egresos!F267)</f>
        <v>16585.667000000001</v>
      </c>
      <c r="H437" s="126"/>
    </row>
    <row r="438" spans="1:8" hidden="1" outlineLevel="1" x14ac:dyDescent="0.25">
      <c r="A438" s="10" t="str">
        <f>Egresos!A268</f>
        <v>SSS.22.08.009.000.000</v>
      </c>
      <c r="B438" s="21"/>
      <c r="C438" s="22" t="str">
        <f>Egresos!B268</f>
        <v>Servicios de Pago y Cobranza</v>
      </c>
      <c r="D438" s="23">
        <f>(Egresos!C268)</f>
        <v>0</v>
      </c>
      <c r="E438" s="23">
        <f>(Egresos!D268)</f>
        <v>0</v>
      </c>
      <c r="F438" s="24">
        <f>(Egresos!E268)</f>
        <v>0</v>
      </c>
      <c r="G438" s="125">
        <f>(Egresos!F268)</f>
        <v>0</v>
      </c>
      <c r="H438" s="126"/>
    </row>
    <row r="439" spans="1:8" hidden="1" outlineLevel="1" x14ac:dyDescent="0.25">
      <c r="A439" s="10" t="str">
        <f>Egresos!A269</f>
        <v>SSS.22.08.010.000.000</v>
      </c>
      <c r="B439" s="21"/>
      <c r="C439" s="22" t="str">
        <f>Egresos!B269</f>
        <v>Servicios de Suscripción y Similares</v>
      </c>
      <c r="D439" s="23">
        <f>(Egresos!C269)</f>
        <v>0</v>
      </c>
      <c r="E439" s="23">
        <f>(Egresos!D269)</f>
        <v>0</v>
      </c>
      <c r="F439" s="24">
        <f>(Egresos!E269)</f>
        <v>0</v>
      </c>
      <c r="G439" s="125">
        <f>(Egresos!F269)</f>
        <v>0</v>
      </c>
      <c r="H439" s="126"/>
    </row>
    <row r="440" spans="1:8" hidden="1" outlineLevel="1" x14ac:dyDescent="0.25">
      <c r="A440" s="10" t="str">
        <f>Egresos!A270</f>
        <v>SSS.22.08.011.000.000</v>
      </c>
      <c r="B440" s="21"/>
      <c r="C440" s="22" t="str">
        <f>Egresos!B270</f>
        <v>Servicios de Producción y Desarrollo de Eventos</v>
      </c>
      <c r="D440" s="23">
        <f>(Egresos!C270)</f>
        <v>0</v>
      </c>
      <c r="E440" s="23">
        <f>(Egresos!D270)</f>
        <v>0</v>
      </c>
      <c r="F440" s="24">
        <f>(Egresos!E270)</f>
        <v>0</v>
      </c>
      <c r="G440" s="125">
        <f>(Egresos!F270)</f>
        <v>0</v>
      </c>
      <c r="H440" s="126"/>
    </row>
    <row r="441" spans="1:8" hidden="1" outlineLevel="1" x14ac:dyDescent="0.25">
      <c r="A441" s="10" t="str">
        <f>Egresos!A271</f>
        <v>SSS.22.08.999.000.000</v>
      </c>
      <c r="B441" s="21"/>
      <c r="C441" s="22" t="str">
        <f>Egresos!B271</f>
        <v>Otros</v>
      </c>
      <c r="D441" s="23">
        <f>(Egresos!C271)</f>
        <v>24071</v>
      </c>
      <c r="E441" s="23">
        <f>(Egresos!D271)</f>
        <v>211230</v>
      </c>
      <c r="F441" s="24">
        <f>(Egresos!E271)</f>
        <v>241073.79199999999</v>
      </c>
      <c r="G441" s="125">
        <f>(Egresos!F271)</f>
        <v>-29843.791999999987</v>
      </c>
      <c r="H441" s="126"/>
    </row>
    <row r="442" spans="1:8" hidden="1" outlineLevel="1" x14ac:dyDescent="0.25">
      <c r="A442" s="10" t="str">
        <f>Egresos!A272</f>
        <v>SSS.22.09.000.000.000</v>
      </c>
      <c r="B442" s="21"/>
      <c r="C442" s="22" t="str">
        <f>Egresos!B272</f>
        <v>ARRIENDOS</v>
      </c>
      <c r="D442" s="23">
        <f>(Egresos!C272)</f>
        <v>205567</v>
      </c>
      <c r="E442" s="23">
        <f>(Egresos!D272)</f>
        <v>308337</v>
      </c>
      <c r="F442" s="24">
        <f>(Egresos!E272)</f>
        <v>249080.59500000003</v>
      </c>
      <c r="G442" s="125">
        <f>(Egresos!F272)</f>
        <v>59256.404999999984</v>
      </c>
      <c r="H442" s="126"/>
    </row>
    <row r="443" spans="1:8" hidden="1" outlineLevel="1" x14ac:dyDescent="0.25">
      <c r="A443" s="10" t="str">
        <f>Egresos!A273</f>
        <v>SSS.22.09.001.000.000</v>
      </c>
      <c r="B443" s="21"/>
      <c r="C443" s="22" t="str">
        <f>Egresos!B273</f>
        <v>Arriendo de Terrenos</v>
      </c>
      <c r="D443" s="23">
        <f>(Egresos!C273)</f>
        <v>0</v>
      </c>
      <c r="E443" s="23">
        <f>(Egresos!D273)</f>
        <v>0</v>
      </c>
      <c r="F443" s="24">
        <f>(Egresos!E273)</f>
        <v>0</v>
      </c>
      <c r="G443" s="125">
        <f>(Egresos!F273)</f>
        <v>0</v>
      </c>
      <c r="H443" s="126"/>
    </row>
    <row r="444" spans="1:8" hidden="1" outlineLevel="1" x14ac:dyDescent="0.25">
      <c r="A444" s="10" t="str">
        <f>Egresos!A274</f>
        <v>SSS.22.09.002.000.000</v>
      </c>
      <c r="B444" s="21"/>
      <c r="C444" s="22" t="str">
        <f>Egresos!B274</f>
        <v>Arriendo de Edificios</v>
      </c>
      <c r="D444" s="23">
        <f>(Egresos!C274)</f>
        <v>0</v>
      </c>
      <c r="E444" s="23">
        <f>(Egresos!D274)</f>
        <v>7000</v>
      </c>
      <c r="F444" s="24">
        <f>(Egresos!E274)</f>
        <v>5100</v>
      </c>
      <c r="G444" s="125">
        <f>(Egresos!F274)</f>
        <v>1900</v>
      </c>
      <c r="H444" s="126"/>
    </row>
    <row r="445" spans="1:8" hidden="1" outlineLevel="1" x14ac:dyDescent="0.25">
      <c r="A445" s="10" t="str">
        <f>Egresos!A275</f>
        <v>SSS.22.09.003.000.000</v>
      </c>
      <c r="B445" s="21"/>
      <c r="C445" s="22" t="str">
        <f>Egresos!B275</f>
        <v>Arriendo de Vehículos</v>
      </c>
      <c r="D445" s="23">
        <f>(Egresos!C275)</f>
        <v>139950</v>
      </c>
      <c r="E445" s="23">
        <f>(Egresos!D275)</f>
        <v>230000</v>
      </c>
      <c r="F445" s="24">
        <f>(Egresos!E275)</f>
        <v>170483.90100000001</v>
      </c>
      <c r="G445" s="125">
        <f>(Egresos!F275)</f>
        <v>59516.098999999987</v>
      </c>
      <c r="H445" s="126"/>
    </row>
    <row r="446" spans="1:8" hidden="1" outlineLevel="1" x14ac:dyDescent="0.25">
      <c r="A446" s="10" t="str">
        <f>Egresos!A276</f>
        <v>SSS.22.09.004.000.000</v>
      </c>
      <c r="B446" s="21"/>
      <c r="C446" s="22" t="str">
        <f>Egresos!B276</f>
        <v>Arriendo de Mobiliario y Otros</v>
      </c>
      <c r="D446" s="23">
        <f>(Egresos!C276)</f>
        <v>0</v>
      </c>
      <c r="E446" s="23">
        <f>(Egresos!D276)</f>
        <v>0</v>
      </c>
      <c r="F446" s="24">
        <f>(Egresos!E276)</f>
        <v>0</v>
      </c>
      <c r="G446" s="125">
        <f>(Egresos!F276)</f>
        <v>0</v>
      </c>
      <c r="H446" s="126"/>
    </row>
    <row r="447" spans="1:8" hidden="1" outlineLevel="1" x14ac:dyDescent="0.25">
      <c r="A447" s="10" t="str">
        <f>Egresos!A277</f>
        <v>SSS.22.09.005.000.000</v>
      </c>
      <c r="B447" s="21"/>
      <c r="C447" s="22" t="str">
        <f>Egresos!B277</f>
        <v>Arriendo de Máquinas y Equipos</v>
      </c>
      <c r="D447" s="23">
        <f>(Egresos!C277)</f>
        <v>0</v>
      </c>
      <c r="E447" s="23">
        <f>(Egresos!D277)</f>
        <v>0</v>
      </c>
      <c r="F447" s="24">
        <f>(Egresos!E277)</f>
        <v>0</v>
      </c>
      <c r="G447" s="125">
        <f>(Egresos!F277)</f>
        <v>0</v>
      </c>
      <c r="H447" s="126"/>
    </row>
    <row r="448" spans="1:8" hidden="1" outlineLevel="1" x14ac:dyDescent="0.25">
      <c r="A448" s="10" t="str">
        <f>Egresos!A278</f>
        <v>SSS.22.09.006.000.000</v>
      </c>
      <c r="B448" s="21"/>
      <c r="C448" s="22" t="str">
        <f>Egresos!B278</f>
        <v>Arriendo de Equipos Informáticos</v>
      </c>
      <c r="D448" s="23">
        <f>(Egresos!C278)</f>
        <v>65617</v>
      </c>
      <c r="E448" s="23">
        <f>(Egresos!D278)</f>
        <v>65617</v>
      </c>
      <c r="F448" s="24">
        <f>(Egresos!E278)</f>
        <v>64844.282000000007</v>
      </c>
      <c r="G448" s="125">
        <f>(Egresos!F278)</f>
        <v>772.71799999999348</v>
      </c>
      <c r="H448" s="126"/>
    </row>
    <row r="449" spans="1:8" hidden="1" outlineLevel="1" x14ac:dyDescent="0.25">
      <c r="A449" s="10" t="str">
        <f>Egresos!A279</f>
        <v>SSS.22.09.999.000.000</v>
      </c>
      <c r="B449" s="21"/>
      <c r="C449" s="22" t="str">
        <f>Egresos!B279</f>
        <v>Otros</v>
      </c>
      <c r="D449" s="23">
        <f>(Egresos!C279)</f>
        <v>0</v>
      </c>
      <c r="E449" s="23">
        <f>(Egresos!D279)</f>
        <v>5720</v>
      </c>
      <c r="F449" s="24">
        <f>(Egresos!E279)</f>
        <v>8652.4120000000003</v>
      </c>
      <c r="G449" s="125">
        <f>(Egresos!F279)</f>
        <v>-2932.4120000000003</v>
      </c>
      <c r="H449" s="126"/>
    </row>
    <row r="450" spans="1:8" hidden="1" outlineLevel="1" x14ac:dyDescent="0.25">
      <c r="A450" s="10" t="str">
        <f>Egresos!A280</f>
        <v>SSS.22.10.000.000.000</v>
      </c>
      <c r="B450" s="21"/>
      <c r="C450" s="22" t="str">
        <f>Egresos!B280</f>
        <v>SERVICIOS FINANCIEROS Y DE SEGUROS</v>
      </c>
      <c r="D450" s="23">
        <f>(Egresos!C280)</f>
        <v>25236</v>
      </c>
      <c r="E450" s="23">
        <f>(Egresos!D280)</f>
        <v>29821</v>
      </c>
      <c r="F450" s="24">
        <f>(Egresos!E280)</f>
        <v>3339.8129999999996</v>
      </c>
      <c r="G450" s="125">
        <f>(Egresos!F280)</f>
        <v>26481.186999999998</v>
      </c>
      <c r="H450" s="126"/>
    </row>
    <row r="451" spans="1:8" hidden="1" outlineLevel="1" x14ac:dyDescent="0.25">
      <c r="A451" s="10" t="str">
        <f>Egresos!A281</f>
        <v>SSS.22.10.001.000.000</v>
      </c>
      <c r="B451" s="21"/>
      <c r="C451" s="22" t="str">
        <f>Egresos!B281</f>
        <v>Gastos Financ. por Compra y Venta de Títulos y Valores</v>
      </c>
      <c r="D451" s="23">
        <f>(Egresos!C281)</f>
        <v>0</v>
      </c>
      <c r="E451" s="23">
        <f>(Egresos!D281)</f>
        <v>0</v>
      </c>
      <c r="F451" s="24">
        <f>(Egresos!E281)</f>
        <v>0</v>
      </c>
      <c r="G451" s="125">
        <f>(Egresos!F281)</f>
        <v>0</v>
      </c>
      <c r="H451" s="126"/>
    </row>
    <row r="452" spans="1:8" hidden="1" outlineLevel="1" x14ac:dyDescent="0.25">
      <c r="A452" s="10" t="str">
        <f>Egresos!A282</f>
        <v>SSS.22.10.002.000.000</v>
      </c>
      <c r="B452" s="21"/>
      <c r="C452" s="22" t="str">
        <f>Egresos!B282</f>
        <v>Primas y Gastos de Seguros</v>
      </c>
      <c r="D452" s="23">
        <f>(Egresos!C282)</f>
        <v>25236</v>
      </c>
      <c r="E452" s="23">
        <f>(Egresos!D282)</f>
        <v>25236</v>
      </c>
      <c r="F452" s="24">
        <f>(Egresos!E282)</f>
        <v>0</v>
      </c>
      <c r="G452" s="125">
        <f>(Egresos!F282)</f>
        <v>25236</v>
      </c>
      <c r="H452" s="126"/>
    </row>
    <row r="453" spans="1:8" hidden="1" outlineLevel="1" x14ac:dyDescent="0.25">
      <c r="A453" s="10" t="str">
        <f>Egresos!A283</f>
        <v>SSS.22.10.003.000.000</v>
      </c>
      <c r="B453" s="21"/>
      <c r="C453" s="22" t="str">
        <f>Egresos!B283</f>
        <v>Servicios de Giros y Remesas</v>
      </c>
      <c r="D453" s="23">
        <f>(Egresos!C283)</f>
        <v>0</v>
      </c>
      <c r="E453" s="23">
        <f>(Egresos!D283)</f>
        <v>0</v>
      </c>
      <c r="F453" s="24">
        <f>(Egresos!E283)</f>
        <v>0</v>
      </c>
      <c r="G453" s="125">
        <f>(Egresos!F283)</f>
        <v>0</v>
      </c>
      <c r="H453" s="126"/>
    </row>
    <row r="454" spans="1:8" hidden="1" outlineLevel="1" x14ac:dyDescent="0.25">
      <c r="A454" s="10" t="str">
        <f>Egresos!A284</f>
        <v>SSS.22.10.004.000.000</v>
      </c>
      <c r="B454" s="21"/>
      <c r="C454" s="22" t="str">
        <f>Egresos!B284</f>
        <v>Gastos Bancarios</v>
      </c>
      <c r="D454" s="23">
        <f>(Egresos!C284)</f>
        <v>0</v>
      </c>
      <c r="E454" s="23">
        <f>(Egresos!D284)</f>
        <v>585</v>
      </c>
      <c r="F454" s="24">
        <f>(Egresos!E284)</f>
        <v>87.718000000000004</v>
      </c>
      <c r="G454" s="125">
        <f>(Egresos!F284)</f>
        <v>497.28199999999998</v>
      </c>
      <c r="H454" s="126"/>
    </row>
    <row r="455" spans="1:8" hidden="1" outlineLevel="1" x14ac:dyDescent="0.25">
      <c r="A455" s="10" t="str">
        <f>Egresos!A285</f>
        <v>SSS.22.10.999.000.000</v>
      </c>
      <c r="B455" s="21"/>
      <c r="C455" s="22" t="str">
        <f>Egresos!B285</f>
        <v>Otros</v>
      </c>
      <c r="D455" s="23">
        <f>(Egresos!C285)</f>
        <v>0</v>
      </c>
      <c r="E455" s="23">
        <f>(Egresos!D285)</f>
        <v>4000</v>
      </c>
      <c r="F455" s="24">
        <f>(Egresos!E285)</f>
        <v>3252.0949999999998</v>
      </c>
      <c r="G455" s="125">
        <f>(Egresos!F285)</f>
        <v>747.9050000000002</v>
      </c>
      <c r="H455" s="126"/>
    </row>
    <row r="456" spans="1:8" hidden="1" outlineLevel="1" x14ac:dyDescent="0.25">
      <c r="A456" s="10" t="str">
        <f>Egresos!A286</f>
        <v>SSS.22.11.000.000.000</v>
      </c>
      <c r="B456" s="21"/>
      <c r="C456" s="22" t="str">
        <f>Egresos!B286</f>
        <v>SERVICIOS TECNICOS Y PROFESIONALES</v>
      </c>
      <c r="D456" s="23">
        <f>(Egresos!C286)</f>
        <v>718641</v>
      </c>
      <c r="E456" s="23">
        <f>(Egresos!D286)</f>
        <v>728253</v>
      </c>
      <c r="F456" s="24">
        <f>(Egresos!E286)</f>
        <v>261394.87899999999</v>
      </c>
      <c r="G456" s="125">
        <f>(Egresos!F286)</f>
        <v>466858.12099999998</v>
      </c>
      <c r="H456" s="126"/>
    </row>
    <row r="457" spans="1:8" hidden="1" outlineLevel="1" x14ac:dyDescent="0.25">
      <c r="A457" s="10" t="str">
        <f>Egresos!A287</f>
        <v>SSS.22.11.001.000.000</v>
      </c>
      <c r="B457" s="21"/>
      <c r="C457" s="22" t="str">
        <f>Egresos!B287</f>
        <v>Estudios e Investigaciones</v>
      </c>
      <c r="D457" s="23">
        <f>(Egresos!C287)</f>
        <v>0</v>
      </c>
      <c r="E457" s="23">
        <f>(Egresos!D287)</f>
        <v>0</v>
      </c>
      <c r="F457" s="24">
        <f>(Egresos!E287)</f>
        <v>0</v>
      </c>
      <c r="G457" s="125">
        <f>(Egresos!F287)</f>
        <v>0</v>
      </c>
      <c r="H457" s="126"/>
    </row>
    <row r="458" spans="1:8" hidden="1" outlineLevel="1" x14ac:dyDescent="0.25">
      <c r="A458" s="10" t="str">
        <f>Egresos!A288</f>
        <v>SSS.22.11.002.000.000</v>
      </c>
      <c r="B458" s="21"/>
      <c r="C458" s="22" t="str">
        <f>Egresos!B288</f>
        <v>Cursos de Capacitación</v>
      </c>
      <c r="D458" s="23">
        <f>(Egresos!C288)</f>
        <v>64096</v>
      </c>
      <c r="E458" s="23">
        <f>(Egresos!D288)</f>
        <v>62708</v>
      </c>
      <c r="F458" s="24">
        <f>(Egresos!E288)</f>
        <v>0</v>
      </c>
      <c r="G458" s="125">
        <f>(Egresos!F288)</f>
        <v>62708</v>
      </c>
      <c r="H458" s="126"/>
    </row>
    <row r="459" spans="1:8" hidden="1" outlineLevel="1" x14ac:dyDescent="0.25">
      <c r="A459" s="10" t="str">
        <f>Egresos!A289</f>
        <v>SSS.22.11.003.000.000</v>
      </c>
      <c r="B459" s="21"/>
      <c r="C459" s="22" t="str">
        <f>Egresos!B289</f>
        <v>Servicios Informáticos</v>
      </c>
      <c r="D459" s="23">
        <f>(Egresos!C289)</f>
        <v>195777</v>
      </c>
      <c r="E459" s="23">
        <f>(Egresos!D289)</f>
        <v>189777</v>
      </c>
      <c r="F459" s="24">
        <f>(Egresos!E289)</f>
        <v>123125.45699999999</v>
      </c>
      <c r="G459" s="125">
        <f>(Egresos!F289)</f>
        <v>66651.543000000005</v>
      </c>
      <c r="H459" s="126"/>
    </row>
    <row r="460" spans="1:8" hidden="1" outlineLevel="1" x14ac:dyDescent="0.25">
      <c r="A460" s="10" t="str">
        <f>Egresos!A290</f>
        <v>SSS.22.11.999.000.000</v>
      </c>
      <c r="B460" s="21"/>
      <c r="C460" s="22" t="str">
        <f>Egresos!B290</f>
        <v>Otros</v>
      </c>
      <c r="D460" s="23">
        <f>(Egresos!C290)</f>
        <v>458768</v>
      </c>
      <c r="E460" s="23">
        <f>(Egresos!D290)</f>
        <v>475768</v>
      </c>
      <c r="F460" s="24">
        <f>(Egresos!E290)</f>
        <v>138269.42199999999</v>
      </c>
      <c r="G460" s="125">
        <f>(Egresos!F290)</f>
        <v>337498.57799999998</v>
      </c>
      <c r="H460" s="126"/>
    </row>
    <row r="461" spans="1:8" hidden="1" outlineLevel="1" x14ac:dyDescent="0.25">
      <c r="A461" s="10" t="str">
        <f>Egresos!A291</f>
        <v>SSS.22.12.000.000.000</v>
      </c>
      <c r="B461" s="21"/>
      <c r="C461" s="22" t="str">
        <f>Egresos!B291</f>
        <v>OTROS GASTOS EN BIENES Y SERVICIOS DE CONSUMO</v>
      </c>
      <c r="D461" s="23">
        <f>(Egresos!C291)</f>
        <v>285185</v>
      </c>
      <c r="E461" s="23">
        <f>(Egresos!D291)</f>
        <v>50575</v>
      </c>
      <c r="F461" s="24">
        <f>(Egresos!E291)</f>
        <v>26113.198</v>
      </c>
      <c r="G461" s="125">
        <f>(Egresos!F291)</f>
        <v>24461.801999999996</v>
      </c>
      <c r="H461" s="126"/>
    </row>
    <row r="462" spans="1:8" hidden="1" outlineLevel="1" x14ac:dyDescent="0.25">
      <c r="A462" s="10" t="str">
        <f>Egresos!A292</f>
        <v>SSS.22.12.002.000.000</v>
      </c>
      <c r="B462" s="21"/>
      <c r="C462" s="22" t="str">
        <f>Egresos!B292</f>
        <v>Gastos Menores</v>
      </c>
      <c r="D462" s="23">
        <f>(Egresos!C292)</f>
        <v>25000</v>
      </c>
      <c r="E462" s="23">
        <f>(Egresos!D292)</f>
        <v>20575</v>
      </c>
      <c r="F462" s="24">
        <f>(Egresos!E292)</f>
        <v>13580.311</v>
      </c>
      <c r="G462" s="125">
        <f>(Egresos!F292)</f>
        <v>6994.6890000000003</v>
      </c>
      <c r="H462" s="126"/>
    </row>
    <row r="463" spans="1:8" hidden="1" outlineLevel="1" x14ac:dyDescent="0.25">
      <c r="A463" s="10" t="str">
        <f>Egresos!A293</f>
        <v>SSS.22.12.003.000.000</v>
      </c>
      <c r="B463" s="21"/>
      <c r="C463" s="22" t="str">
        <f>Egresos!B293</f>
        <v>Gastos de Representación, Protocolo y Ceremonial</v>
      </c>
      <c r="D463" s="23">
        <f>(Egresos!C293)</f>
        <v>0</v>
      </c>
      <c r="E463" s="23">
        <f>(Egresos!D293)</f>
        <v>0</v>
      </c>
      <c r="F463" s="24">
        <f>(Egresos!E293)</f>
        <v>0</v>
      </c>
      <c r="G463" s="125">
        <f>(Egresos!F293)</f>
        <v>0</v>
      </c>
      <c r="H463" s="126"/>
    </row>
    <row r="464" spans="1:8" hidden="1" outlineLevel="1" x14ac:dyDescent="0.25">
      <c r="A464" s="10" t="str">
        <f>Egresos!A294</f>
        <v>SSS.22.12.004.000.000</v>
      </c>
      <c r="B464" s="21"/>
      <c r="C464" s="22" t="str">
        <f>Egresos!B294</f>
        <v>Intereses, Multas y Recargos</v>
      </c>
      <c r="D464" s="23">
        <f>(Egresos!C294)</f>
        <v>1400</v>
      </c>
      <c r="E464" s="23">
        <f>(Egresos!D294)</f>
        <v>17000</v>
      </c>
      <c r="F464" s="24">
        <f>(Egresos!E294)</f>
        <v>0</v>
      </c>
      <c r="G464" s="125">
        <f>(Egresos!F294)</f>
        <v>17000</v>
      </c>
      <c r="H464" s="126"/>
    </row>
    <row r="465" spans="1:8" hidden="1" outlineLevel="1" x14ac:dyDescent="0.25">
      <c r="A465" s="10" t="str">
        <f>Egresos!A295</f>
        <v>SSS.22.12.005.000.000</v>
      </c>
      <c r="B465" s="21"/>
      <c r="C465" s="22" t="str">
        <f>Egresos!B295</f>
        <v>Derechos y Tasas</v>
      </c>
      <c r="D465" s="23">
        <f>(Egresos!C295)</f>
        <v>0</v>
      </c>
      <c r="E465" s="23">
        <f>(Egresos!D295)</f>
        <v>0</v>
      </c>
      <c r="F465" s="24">
        <f>(Egresos!E295)</f>
        <v>0</v>
      </c>
      <c r="G465" s="125">
        <f>(Egresos!F295)</f>
        <v>0</v>
      </c>
      <c r="H465" s="126"/>
    </row>
    <row r="466" spans="1:8" hidden="1" outlineLevel="1" x14ac:dyDescent="0.25">
      <c r="A466" s="10" t="str">
        <f>Egresos!A296</f>
        <v>SSS.22.12.006.000.000</v>
      </c>
      <c r="B466" s="21"/>
      <c r="C466" s="22" t="str">
        <f>Egresos!B296</f>
        <v>Contribuciones</v>
      </c>
      <c r="D466" s="23">
        <f>(Egresos!C296)</f>
        <v>0</v>
      </c>
      <c r="E466" s="23">
        <f>(Egresos!D296)</f>
        <v>0</v>
      </c>
      <c r="F466" s="24">
        <f>(Egresos!E296)</f>
        <v>0</v>
      </c>
      <c r="G466" s="125">
        <f>(Egresos!F296)</f>
        <v>0</v>
      </c>
      <c r="H466" s="126"/>
    </row>
    <row r="467" spans="1:8" hidden="1" outlineLevel="1" x14ac:dyDescent="0.25">
      <c r="A467" s="10" t="str">
        <f>Egresos!A297</f>
        <v>SSS.22.12.999.000.000</v>
      </c>
      <c r="B467" s="21"/>
      <c r="C467" s="22" t="str">
        <f>Egresos!B297</f>
        <v>Otros</v>
      </c>
      <c r="D467" s="23">
        <f>(Egresos!C297)</f>
        <v>258785</v>
      </c>
      <c r="E467" s="23">
        <f>(Egresos!D297)</f>
        <v>13000</v>
      </c>
      <c r="F467" s="24">
        <f>(Egresos!E297)</f>
        <v>12532.887000000001</v>
      </c>
      <c r="G467" s="125">
        <f>(Egresos!F297)</f>
        <v>467.11299999999937</v>
      </c>
      <c r="H467" s="126"/>
    </row>
    <row r="468" spans="1:8" hidden="1" outlineLevel="1" x14ac:dyDescent="0.25">
      <c r="A468" s="10" t="str">
        <f>Egresos!A298</f>
        <v>SSS.23.00.000.000.000</v>
      </c>
      <c r="B468" s="21"/>
      <c r="C468" s="22" t="str">
        <f>Egresos!B298</f>
        <v>CxP PRESTACIONES DE SEGURIDAD SOCIAL</v>
      </c>
      <c r="D468" s="23">
        <f>(Egresos!C298)</f>
        <v>683161</v>
      </c>
      <c r="E468" s="23">
        <f>(Egresos!D298)</f>
        <v>786676</v>
      </c>
      <c r="F468" s="24">
        <f>(Egresos!E298)</f>
        <v>765731.0830000001</v>
      </c>
      <c r="G468" s="125">
        <f>(Egresos!F298)</f>
        <v>20944.916999999899</v>
      </c>
      <c r="H468" s="126"/>
    </row>
    <row r="469" spans="1:8" hidden="1" outlineLevel="1" x14ac:dyDescent="0.25">
      <c r="A469" s="10" t="str">
        <f>Egresos!A299</f>
        <v>SSS.23.01.000.000.000</v>
      </c>
      <c r="B469" s="21"/>
      <c r="C469" s="22" t="str">
        <f>Egresos!B299</f>
        <v>PRESTACIONES PREVISIONALES</v>
      </c>
      <c r="D469" s="23">
        <f>(Egresos!C299)</f>
        <v>683161</v>
      </c>
      <c r="E469" s="23">
        <f>(Egresos!D299)</f>
        <v>786676</v>
      </c>
      <c r="F469" s="24">
        <f>(Egresos!E299)</f>
        <v>765731.0830000001</v>
      </c>
      <c r="G469" s="125">
        <f>(Egresos!F299)</f>
        <v>20944.916999999899</v>
      </c>
      <c r="H469" s="126"/>
    </row>
    <row r="470" spans="1:8" hidden="1" outlineLevel="1" x14ac:dyDescent="0.25">
      <c r="A470" s="10" t="str">
        <f>Egresos!A300</f>
        <v>SSS.23.01.004.000.000</v>
      </c>
      <c r="B470" s="21"/>
      <c r="C470" s="22" t="str">
        <f>Egresos!B300</f>
        <v>Desahucios e Indemnizaciones</v>
      </c>
      <c r="D470" s="23">
        <f>(Egresos!C300)</f>
        <v>683161</v>
      </c>
      <c r="E470" s="23">
        <f>(Egresos!D300)</f>
        <v>786676</v>
      </c>
      <c r="F470" s="24">
        <f>(Egresos!E300)</f>
        <v>765731.0830000001</v>
      </c>
      <c r="G470" s="125">
        <f>(Egresos!F300)</f>
        <v>20944.916999999899</v>
      </c>
      <c r="H470" s="126"/>
    </row>
    <row r="471" spans="1:8" hidden="1" outlineLevel="1" x14ac:dyDescent="0.25">
      <c r="A471" s="10" t="str">
        <f>Egresos!A301</f>
        <v>SSS.23.03.000.000.000</v>
      </c>
      <c r="B471" s="21"/>
      <c r="C471" s="22" t="str">
        <f>Egresos!B301</f>
        <v>PRESTACIONES SOCIALES DEL EMPLEADOR</v>
      </c>
      <c r="D471" s="23">
        <f>(Egresos!C301)</f>
        <v>0</v>
      </c>
      <c r="E471" s="23">
        <f>(Egresos!D301)</f>
        <v>0</v>
      </c>
      <c r="F471" s="24">
        <f>(Egresos!E301)</f>
        <v>0</v>
      </c>
      <c r="G471" s="125">
        <f>(Egresos!F301)</f>
        <v>0</v>
      </c>
      <c r="H471" s="126"/>
    </row>
    <row r="472" spans="1:8" hidden="1" outlineLevel="1" x14ac:dyDescent="0.25">
      <c r="A472" s="10" t="str">
        <f>Egresos!A302</f>
        <v>SSS.23.03.001.000.000</v>
      </c>
      <c r="B472" s="21"/>
      <c r="C472" s="22" t="str">
        <f>Egresos!B302</f>
        <v>Indemnización de Cargo Fiscal</v>
      </c>
      <c r="D472" s="23">
        <f>(Egresos!C302)</f>
        <v>0</v>
      </c>
      <c r="E472" s="23">
        <f>(Egresos!D302)</f>
        <v>0</v>
      </c>
      <c r="F472" s="24">
        <f>(Egresos!E302)</f>
        <v>0</v>
      </c>
      <c r="G472" s="125">
        <f>(Egresos!F302)</f>
        <v>0</v>
      </c>
      <c r="H472" s="126"/>
    </row>
    <row r="473" spans="1:8" hidden="1" outlineLevel="1" x14ac:dyDescent="0.25">
      <c r="A473" s="10" t="str">
        <f>Egresos!A303</f>
        <v>SSS.23.03.004.000.000</v>
      </c>
      <c r="B473" s="21"/>
      <c r="C473" s="22" t="str">
        <f>Egresos!B303</f>
        <v>Otras Indemnizaciones</v>
      </c>
      <c r="D473" s="23">
        <f>(Egresos!C303)</f>
        <v>0</v>
      </c>
      <c r="E473" s="23">
        <f>(Egresos!D303)</f>
        <v>0</v>
      </c>
      <c r="F473" s="24">
        <f>(Egresos!E303)</f>
        <v>0</v>
      </c>
      <c r="G473" s="125">
        <f>(Egresos!F303)</f>
        <v>0</v>
      </c>
      <c r="H473" s="126"/>
    </row>
    <row r="474" spans="1:8" hidden="1" outlineLevel="1" x14ac:dyDescent="0.25">
      <c r="A474" s="10" t="str">
        <f>Egresos!A304</f>
        <v>SSS.24.00.000.000.000</v>
      </c>
      <c r="B474" s="21"/>
      <c r="C474" s="22" t="str">
        <f>Egresos!B304</f>
        <v>CxP TRANSFERENCIAS CORRIENTES</v>
      </c>
      <c r="D474" s="23">
        <f>(Egresos!C304)</f>
        <v>125000</v>
      </c>
      <c r="E474" s="23">
        <f>(Egresos!D304)</f>
        <v>1749070</v>
      </c>
      <c r="F474" s="24">
        <f>(Egresos!E304)</f>
        <v>880416.51099999994</v>
      </c>
      <c r="G474" s="125">
        <f>(Egresos!F304)</f>
        <v>868653.48900000006</v>
      </c>
      <c r="H474" s="126"/>
    </row>
    <row r="475" spans="1:8" hidden="1" outlineLevel="1" x14ac:dyDescent="0.25">
      <c r="A475" s="10" t="str">
        <f>Egresos!A305</f>
        <v>SSS.24.01.000.000.000</v>
      </c>
      <c r="B475" s="21"/>
      <c r="C475" s="22" t="str">
        <f>Egresos!B305</f>
        <v>AL SECTOR PRIVADO</v>
      </c>
      <c r="D475" s="23">
        <f>(Egresos!C305)</f>
        <v>125000</v>
      </c>
      <c r="E475" s="23">
        <f>(Egresos!D305)</f>
        <v>1300</v>
      </c>
      <c r="F475" s="24">
        <f>(Egresos!E305)</f>
        <v>0</v>
      </c>
      <c r="G475" s="125">
        <f>(Egresos!F305)</f>
        <v>1300</v>
      </c>
      <c r="H475" s="126"/>
    </row>
    <row r="476" spans="1:8" hidden="1" outlineLevel="1" x14ac:dyDescent="0.25">
      <c r="A476" s="10" t="str">
        <f>Egresos!A306</f>
        <v>SSS.24.01.001.000.000</v>
      </c>
      <c r="B476" s="21"/>
      <c r="C476" s="22" t="str">
        <f>Egresos!B306</f>
        <v>Fondos de Emergencia</v>
      </c>
      <c r="D476" s="23">
        <f>(Egresos!C306)</f>
        <v>0</v>
      </c>
      <c r="E476" s="23">
        <f>(Egresos!D306)</f>
        <v>0</v>
      </c>
      <c r="F476" s="24">
        <f>(Egresos!E306)</f>
        <v>0</v>
      </c>
      <c r="G476" s="125">
        <f>(Egresos!F306)</f>
        <v>0</v>
      </c>
      <c r="H476" s="126"/>
    </row>
    <row r="477" spans="1:8" hidden="1" outlineLevel="1" x14ac:dyDescent="0.25">
      <c r="A477" s="10" t="str">
        <f>Egresos!A307</f>
        <v>SSS.24.01.002.000.000</v>
      </c>
      <c r="B477" s="21"/>
      <c r="C477" s="22" t="str">
        <f>Egresos!B307</f>
        <v>Educación - Pers. Jurídicas Priv. Art. 13 D.F.L. Nº 1, 3063/80</v>
      </c>
      <c r="D477" s="23">
        <f>(Egresos!C307)</f>
        <v>0</v>
      </c>
      <c r="E477" s="23">
        <f>(Egresos!D307)</f>
        <v>0</v>
      </c>
      <c r="F477" s="24">
        <f>(Egresos!E307)</f>
        <v>0</v>
      </c>
      <c r="G477" s="125">
        <f>(Egresos!F307)</f>
        <v>0</v>
      </c>
      <c r="H477" s="126"/>
    </row>
    <row r="478" spans="1:8" hidden="1" outlineLevel="1" x14ac:dyDescent="0.25">
      <c r="A478" s="10" t="str">
        <f>Egresos!A308</f>
        <v>SSS.24.01.003.000.000</v>
      </c>
      <c r="B478" s="21"/>
      <c r="C478" s="22" t="str">
        <f>Egresos!B308</f>
        <v>Salud - Pers. Jurídicas Priv.  Art. 13 D.F.L. Nº 1, 3063/80</v>
      </c>
      <c r="D478" s="23">
        <f>(Egresos!C308)</f>
        <v>0</v>
      </c>
      <c r="E478" s="23">
        <f>(Egresos!D308)</f>
        <v>0</v>
      </c>
      <c r="F478" s="24">
        <f>(Egresos!E308)</f>
        <v>0</v>
      </c>
      <c r="G478" s="125">
        <f>(Egresos!F308)</f>
        <v>0</v>
      </c>
      <c r="H478" s="126"/>
    </row>
    <row r="479" spans="1:8" hidden="1" outlineLevel="1" x14ac:dyDescent="0.25">
      <c r="A479" s="10" t="str">
        <f>Egresos!A309</f>
        <v>SSS.24.01.004.000.000</v>
      </c>
      <c r="B479" s="21"/>
      <c r="C479" s="22" t="str">
        <f>Egresos!B309</f>
        <v>Organizaciones Comunitarias</v>
      </c>
      <c r="D479" s="23">
        <f>(Egresos!C309)</f>
        <v>0</v>
      </c>
      <c r="E479" s="23">
        <f>(Egresos!D309)</f>
        <v>0</v>
      </c>
      <c r="F479" s="24">
        <f>(Egresos!E309)</f>
        <v>0</v>
      </c>
      <c r="G479" s="125">
        <f>(Egresos!F309)</f>
        <v>0</v>
      </c>
      <c r="H479" s="126"/>
    </row>
    <row r="480" spans="1:8" hidden="1" outlineLevel="1" x14ac:dyDescent="0.25">
      <c r="A480" s="10" t="str">
        <f>Egresos!A310</f>
        <v>SSS.24.01.005.000.000</v>
      </c>
      <c r="B480" s="21"/>
      <c r="C480" s="22" t="str">
        <f>Egresos!B310</f>
        <v xml:space="preserve">Otras Personas Jurídicas Privadas </v>
      </c>
      <c r="D480" s="23">
        <f>(Egresos!C310)</f>
        <v>0</v>
      </c>
      <c r="E480" s="23">
        <f>(Egresos!D310)</f>
        <v>0</v>
      </c>
      <c r="F480" s="24">
        <f>(Egresos!E310)</f>
        <v>0</v>
      </c>
      <c r="G480" s="125">
        <f>(Egresos!F310)</f>
        <v>0</v>
      </c>
      <c r="H480" s="126"/>
    </row>
    <row r="481" spans="1:8" hidden="1" outlineLevel="1" x14ac:dyDescent="0.25">
      <c r="A481" s="10" t="str">
        <f>Egresos!A311</f>
        <v>SSS.24.01.006.000.000</v>
      </c>
      <c r="B481" s="21"/>
      <c r="C481" s="22" t="str">
        <f>Egresos!B311</f>
        <v>Voluntariado</v>
      </c>
      <c r="D481" s="23">
        <f>(Egresos!C311)</f>
        <v>0</v>
      </c>
      <c r="E481" s="23">
        <f>(Egresos!D311)</f>
        <v>0</v>
      </c>
      <c r="F481" s="24">
        <f>(Egresos!E311)</f>
        <v>0</v>
      </c>
      <c r="G481" s="125">
        <f>(Egresos!F311)</f>
        <v>0</v>
      </c>
      <c r="H481" s="126"/>
    </row>
    <row r="482" spans="1:8" hidden="1" outlineLevel="1" x14ac:dyDescent="0.25">
      <c r="A482" s="10" t="str">
        <f>Egresos!A312</f>
        <v>SSS.24.01.007.000.000</v>
      </c>
      <c r="B482" s="21"/>
      <c r="C482" s="22" t="str">
        <f>Egresos!B312</f>
        <v>Asistencia Social a Personas Naturales</v>
      </c>
      <c r="D482" s="23">
        <f>(Egresos!C312)</f>
        <v>0</v>
      </c>
      <c r="E482" s="23">
        <f>(Egresos!D312)</f>
        <v>0</v>
      </c>
      <c r="F482" s="24">
        <f>(Egresos!E312)</f>
        <v>0</v>
      </c>
      <c r="G482" s="125">
        <f>(Egresos!F312)</f>
        <v>0</v>
      </c>
      <c r="H482" s="126"/>
    </row>
    <row r="483" spans="1:8" hidden="1" outlineLevel="1" x14ac:dyDescent="0.25">
      <c r="A483" s="10" t="str">
        <f>Egresos!A313</f>
        <v>SSS.24.01.008.000.000</v>
      </c>
      <c r="B483" s="21"/>
      <c r="C483" s="22" t="str">
        <f>Egresos!B313</f>
        <v>Premios y Otros</v>
      </c>
      <c r="D483" s="23">
        <f>(Egresos!C313)</f>
        <v>0</v>
      </c>
      <c r="E483" s="23">
        <f>(Egresos!D313)</f>
        <v>1300</v>
      </c>
      <c r="F483" s="24">
        <f>(Egresos!E313)</f>
        <v>0</v>
      </c>
      <c r="G483" s="125">
        <f>(Egresos!F313)</f>
        <v>1300</v>
      </c>
      <c r="H483" s="126"/>
    </row>
    <row r="484" spans="1:8" hidden="1" outlineLevel="1" x14ac:dyDescent="0.25">
      <c r="A484" s="10" t="str">
        <f>Egresos!A314</f>
        <v>SSS.24.01.009.000.000</v>
      </c>
      <c r="B484" s="21"/>
      <c r="C484" s="22" t="str">
        <f>Egresos!B314</f>
        <v>Educación Prebásica - Personas Juridicas Privadas art 13, DFL Nº1 3.063/80</v>
      </c>
      <c r="D484" s="23">
        <f>(Egresos!C314)</f>
        <v>0</v>
      </c>
      <c r="E484" s="23">
        <f>(Egresos!D314)</f>
        <v>0</v>
      </c>
      <c r="F484" s="24">
        <f>(Egresos!E314)</f>
        <v>0</v>
      </c>
      <c r="G484" s="125">
        <f>(Egresos!F314)</f>
        <v>0</v>
      </c>
      <c r="H484" s="126"/>
    </row>
    <row r="485" spans="1:8" hidden="1" outlineLevel="1" x14ac:dyDescent="0.25">
      <c r="A485" s="10" t="str">
        <f>Egresos!A315</f>
        <v>SSS.24.01.999.000.000</v>
      </c>
      <c r="B485" s="21"/>
      <c r="C485" s="22" t="str">
        <f>Egresos!B315</f>
        <v>Otras Transferencias al Sector Privado</v>
      </c>
      <c r="D485" s="23">
        <f>(Egresos!C315)</f>
        <v>125000</v>
      </c>
      <c r="E485" s="23">
        <f>(Egresos!D315)</f>
        <v>0</v>
      </c>
      <c r="F485" s="24">
        <f>(Egresos!E315)</f>
        <v>0</v>
      </c>
      <c r="G485" s="125">
        <f>(Egresos!F315)</f>
        <v>0</v>
      </c>
      <c r="H485" s="126"/>
    </row>
    <row r="486" spans="1:8" hidden="1" outlineLevel="1" x14ac:dyDescent="0.25">
      <c r="A486" s="10" t="str">
        <f>Egresos!A316</f>
        <v>SSS.24.03.000.000.000</v>
      </c>
      <c r="B486" s="21"/>
      <c r="C486" s="22" t="str">
        <f>Egresos!B316</f>
        <v>A OTRAS ENTIDADES PUBLICAS</v>
      </c>
      <c r="D486" s="23">
        <f>(Egresos!C316)</f>
        <v>0</v>
      </c>
      <c r="E486" s="23">
        <f>(Egresos!D316)</f>
        <v>1747770</v>
      </c>
      <c r="F486" s="24">
        <f>(Egresos!E316)</f>
        <v>880416.51099999994</v>
      </c>
      <c r="G486" s="125">
        <f>(Egresos!F316)</f>
        <v>867353.48900000006</v>
      </c>
      <c r="H486" s="126"/>
    </row>
    <row r="487" spans="1:8" hidden="1" outlineLevel="1" x14ac:dyDescent="0.25">
      <c r="A487" s="10" t="str">
        <f>Egresos!A317</f>
        <v>SSS.24.03.001.000.000</v>
      </c>
      <c r="B487" s="21"/>
      <c r="C487" s="22" t="str">
        <f>Egresos!B317</f>
        <v>A la  Junta Nacional de Auxilio Escolar y B ecas</v>
      </c>
      <c r="D487" s="23">
        <f>(Egresos!C317)</f>
        <v>0</v>
      </c>
      <c r="E487" s="23">
        <f>(Egresos!D317)</f>
        <v>0</v>
      </c>
      <c r="F487" s="24">
        <f>(Egresos!E317)</f>
        <v>0</v>
      </c>
      <c r="G487" s="125">
        <f>(Egresos!F317)</f>
        <v>0</v>
      </c>
      <c r="H487" s="126"/>
    </row>
    <row r="488" spans="1:8" hidden="1" outlineLevel="1" x14ac:dyDescent="0.25">
      <c r="A488" s="10" t="str">
        <f>Egresos!A318</f>
        <v>SSS.24.03.002.000.000</v>
      </c>
      <c r="B488" s="21"/>
      <c r="C488" s="22" t="str">
        <f>Egresos!B318</f>
        <v>A los Servicios de Salud</v>
      </c>
      <c r="D488" s="23">
        <f>(Egresos!C318)</f>
        <v>0</v>
      </c>
      <c r="E488" s="23">
        <f>(Egresos!D318)</f>
        <v>0</v>
      </c>
      <c r="F488" s="24">
        <f>(Egresos!E318)</f>
        <v>0</v>
      </c>
      <c r="G488" s="125">
        <f>(Egresos!F318)</f>
        <v>0</v>
      </c>
      <c r="H488" s="126"/>
    </row>
    <row r="489" spans="1:8" hidden="1" outlineLevel="1" x14ac:dyDescent="0.25">
      <c r="A489" s="10" t="str">
        <f>Egresos!A319</f>
        <v>SSS.24.03.002.001.000</v>
      </c>
      <c r="B489" s="21"/>
      <c r="C489" s="22" t="str">
        <f>Egresos!B319</f>
        <v>Multa Ley de Alcoholes</v>
      </c>
      <c r="D489" s="23">
        <f>(Egresos!C319)</f>
        <v>0</v>
      </c>
      <c r="E489" s="23">
        <f>(Egresos!D319)</f>
        <v>0</v>
      </c>
      <c r="F489" s="24">
        <f>(Egresos!E319)</f>
        <v>0</v>
      </c>
      <c r="G489" s="125">
        <f>(Egresos!F319)</f>
        <v>0</v>
      </c>
      <c r="H489" s="126"/>
    </row>
    <row r="490" spans="1:8" hidden="1" outlineLevel="1" x14ac:dyDescent="0.25">
      <c r="A490" s="10" t="str">
        <f>Egresos!A320</f>
        <v>SSS.24.03.080.000.000</v>
      </c>
      <c r="B490" s="21"/>
      <c r="C490" s="22" t="str">
        <f>Egresos!B320</f>
        <v>A las Asociaciones</v>
      </c>
      <c r="D490" s="23">
        <f>(Egresos!C320)</f>
        <v>0</v>
      </c>
      <c r="E490" s="23">
        <f>(Egresos!D320)</f>
        <v>0</v>
      </c>
      <c r="F490" s="24">
        <f>(Egresos!E320)</f>
        <v>0</v>
      </c>
      <c r="G490" s="125">
        <f>(Egresos!F320)</f>
        <v>0</v>
      </c>
      <c r="H490" s="126"/>
    </row>
    <row r="491" spans="1:8" hidden="1" outlineLevel="1" x14ac:dyDescent="0.25">
      <c r="A491" s="10" t="str">
        <f>Egresos!A321</f>
        <v>SSS.24.03.080.001.000</v>
      </c>
      <c r="B491" s="21"/>
      <c r="C491" s="22" t="str">
        <f>Egresos!B321</f>
        <v>A la Asociación Chilena de Municipalidades</v>
      </c>
      <c r="D491" s="23">
        <f>(Egresos!C321)</f>
        <v>0</v>
      </c>
      <c r="E491" s="23">
        <f>(Egresos!D321)</f>
        <v>0</v>
      </c>
      <c r="F491" s="24">
        <f>(Egresos!E321)</f>
        <v>0</v>
      </c>
      <c r="G491" s="125">
        <f>(Egresos!F321)</f>
        <v>0</v>
      </c>
      <c r="H491" s="126"/>
    </row>
    <row r="492" spans="1:8" collapsed="1" x14ac:dyDescent="0.25">
      <c r="A492" s="10" t="str">
        <f>Egresos!A322</f>
        <v>SSS.24.03.080.002.000</v>
      </c>
      <c r="B492" s="21"/>
      <c r="C492" s="22" t="str">
        <f>Egresos!B322</f>
        <v>A Otras Asociaciones</v>
      </c>
      <c r="D492" s="23">
        <f>(Egresos!C322)</f>
        <v>0</v>
      </c>
      <c r="E492" s="23">
        <f>(Egresos!D322)</f>
        <v>0</v>
      </c>
      <c r="F492" s="24">
        <f>(Egresos!E322)</f>
        <v>0</v>
      </c>
      <c r="G492" s="125">
        <f>(Egresos!F322)</f>
        <v>0</v>
      </c>
      <c r="H492" s="126"/>
    </row>
    <row r="493" spans="1:8" outlineLevel="1" x14ac:dyDescent="0.25">
      <c r="A493" s="10" t="str">
        <f>Egresos!A323</f>
        <v>SSS.24.03.090.000.000</v>
      </c>
      <c r="B493" s="21"/>
      <c r="C493" s="22" t="str">
        <f>Egresos!B323</f>
        <v>Al Fondo Común Municipal - Permisos de Circulación</v>
      </c>
      <c r="D493" s="23">
        <f>(Egresos!C323)</f>
        <v>0</v>
      </c>
      <c r="E493" s="23">
        <f>(Egresos!D323)</f>
        <v>0</v>
      </c>
      <c r="F493" s="24">
        <f>(Egresos!E323)</f>
        <v>0</v>
      </c>
      <c r="G493" s="125">
        <f>(Egresos!F323)</f>
        <v>0</v>
      </c>
      <c r="H493" s="126"/>
    </row>
    <row r="494" spans="1:8" outlineLevel="1" x14ac:dyDescent="0.25">
      <c r="A494" s="10" t="str">
        <f>Egresos!A324</f>
        <v>SSS.24.03.090.001.000</v>
      </c>
      <c r="B494" s="21"/>
      <c r="C494" s="22" t="str">
        <f>Egresos!B324</f>
        <v>Aporte Año Vigente</v>
      </c>
      <c r="D494" s="23">
        <f>(Egresos!C324)</f>
        <v>0</v>
      </c>
      <c r="E494" s="23">
        <f>(Egresos!D324)</f>
        <v>0</v>
      </c>
      <c r="F494" s="24">
        <f>(Egresos!E324)</f>
        <v>0</v>
      </c>
      <c r="G494" s="125">
        <f>(Egresos!F324)</f>
        <v>0</v>
      </c>
      <c r="H494" s="126"/>
    </row>
    <row r="495" spans="1:8" outlineLevel="1" x14ac:dyDescent="0.25">
      <c r="A495" s="10" t="str">
        <f>Egresos!A325</f>
        <v>SSS.24.03.090.002.000</v>
      </c>
      <c r="B495" s="21"/>
      <c r="C495" s="22" t="str">
        <f>Egresos!B325</f>
        <v>Aporte Otros Años</v>
      </c>
      <c r="D495" s="23">
        <f>(Egresos!C325)</f>
        <v>0</v>
      </c>
      <c r="E495" s="23">
        <f>(Egresos!D325)</f>
        <v>0</v>
      </c>
      <c r="F495" s="24">
        <f>(Egresos!E325)</f>
        <v>0</v>
      </c>
      <c r="G495" s="125">
        <f>(Egresos!F325)</f>
        <v>0</v>
      </c>
      <c r="H495" s="126"/>
    </row>
    <row r="496" spans="1:8" outlineLevel="1" x14ac:dyDescent="0.25">
      <c r="A496" s="10" t="str">
        <f>Egresos!A326</f>
        <v>SSS.24.03.090.003.000</v>
      </c>
      <c r="B496" s="21"/>
      <c r="C496" s="22" t="str">
        <f>Egresos!B326</f>
        <v>Intereses y Reajustes Pagados</v>
      </c>
      <c r="D496" s="23">
        <f>(Egresos!C326)</f>
        <v>0</v>
      </c>
      <c r="E496" s="23">
        <f>(Egresos!D326)</f>
        <v>0</v>
      </c>
      <c r="F496" s="24">
        <f>(Egresos!E326)</f>
        <v>0</v>
      </c>
      <c r="G496" s="125">
        <f>(Egresos!F326)</f>
        <v>0</v>
      </c>
      <c r="H496" s="126"/>
    </row>
    <row r="497" spans="1:8" outlineLevel="1" x14ac:dyDescent="0.25">
      <c r="A497" s="10" t="str">
        <f>Egresos!A327</f>
        <v>SSS.24.03.091.000.000</v>
      </c>
      <c r="B497" s="21"/>
      <c r="C497" s="22" t="str">
        <f>Egresos!B327</f>
        <v>Al Fondo Común Municipal - Patentes Municipales</v>
      </c>
      <c r="D497" s="23">
        <f>(Egresos!C327)</f>
        <v>0</v>
      </c>
      <c r="E497" s="23">
        <f>(Egresos!D327)</f>
        <v>0</v>
      </c>
      <c r="F497" s="24">
        <f>(Egresos!E327)</f>
        <v>0</v>
      </c>
      <c r="G497" s="125">
        <f>(Egresos!F327)</f>
        <v>0</v>
      </c>
      <c r="H497" s="126"/>
    </row>
    <row r="498" spans="1:8" x14ac:dyDescent="0.25">
      <c r="A498" s="10" t="str">
        <f>Egresos!A328</f>
        <v>SSS.24.03.091.001.000</v>
      </c>
      <c r="B498" s="21"/>
      <c r="C498" s="22" t="str">
        <f>Egresos!B328</f>
        <v>Aporte Año Vigente</v>
      </c>
      <c r="D498" s="23">
        <f>(Egresos!C328)</f>
        <v>0</v>
      </c>
      <c r="E498" s="23">
        <f>(Egresos!D328)</f>
        <v>0</v>
      </c>
      <c r="F498" s="24">
        <f>(Egresos!E328)</f>
        <v>0</v>
      </c>
      <c r="G498" s="125">
        <f>(Egresos!F328)</f>
        <v>0</v>
      </c>
      <c r="H498" s="126"/>
    </row>
    <row r="499" spans="1:8" hidden="1" outlineLevel="1" x14ac:dyDescent="0.25">
      <c r="A499" s="10" t="str">
        <f>Egresos!A329</f>
        <v>SSS.24.03.091.002.000</v>
      </c>
      <c r="B499" s="21"/>
      <c r="C499" s="22" t="str">
        <f>Egresos!B329</f>
        <v>Aporte Otros Años</v>
      </c>
      <c r="D499" s="23">
        <f>(Egresos!C329)</f>
        <v>0</v>
      </c>
      <c r="E499" s="23">
        <f>(Egresos!D329)</f>
        <v>0</v>
      </c>
      <c r="F499" s="24">
        <f>(Egresos!E329)</f>
        <v>0</v>
      </c>
      <c r="G499" s="125">
        <f>(Egresos!F329)</f>
        <v>0</v>
      </c>
      <c r="H499" s="126"/>
    </row>
    <row r="500" spans="1:8" hidden="1" outlineLevel="1" x14ac:dyDescent="0.25">
      <c r="A500" s="10" t="str">
        <f>Egresos!A330</f>
        <v>SSS.24.03.091.003.000</v>
      </c>
      <c r="B500" s="21"/>
      <c r="C500" s="22" t="str">
        <f>Egresos!B330</f>
        <v>Intereses y Reajustes Pagados</v>
      </c>
      <c r="D500" s="23">
        <f>(Egresos!C330)</f>
        <v>0</v>
      </c>
      <c r="E500" s="23">
        <f>(Egresos!D330)</f>
        <v>0</v>
      </c>
      <c r="F500" s="24">
        <f>(Egresos!E330)</f>
        <v>0</v>
      </c>
      <c r="G500" s="125">
        <f>(Egresos!F330)</f>
        <v>0</v>
      </c>
      <c r="H500" s="126"/>
    </row>
    <row r="501" spans="1:8" hidden="1" outlineLevel="1" x14ac:dyDescent="0.25">
      <c r="A501" s="10" t="str">
        <f>Egresos!A331</f>
        <v>SSS.24.03.092.000.000</v>
      </c>
      <c r="B501" s="21"/>
      <c r="C501" s="22" t="str">
        <f>Egresos!B331</f>
        <v>Al Fondo Común Municipal - Multas</v>
      </c>
      <c r="D501" s="23">
        <f>(Egresos!C331)</f>
        <v>0</v>
      </c>
      <c r="E501" s="23">
        <f>(Egresos!D331)</f>
        <v>0</v>
      </c>
      <c r="F501" s="24">
        <f>(Egresos!E331)</f>
        <v>0</v>
      </c>
      <c r="G501" s="125">
        <f>(Egresos!F331)</f>
        <v>0</v>
      </c>
      <c r="H501" s="126"/>
    </row>
    <row r="502" spans="1:8" hidden="1" outlineLevel="1" x14ac:dyDescent="0.25">
      <c r="A502" s="10" t="str">
        <f>Egresos!A332</f>
        <v>SSS.24.03.092.001.000</v>
      </c>
      <c r="B502" s="21"/>
      <c r="C502" s="22" t="str">
        <f>Egresos!B332</f>
        <v>Multas Art. 14, N°6,  Inc. 1°, ley N° 18.695 - Equipos de Registros</v>
      </c>
      <c r="D502" s="23">
        <f>(Egresos!C332)</f>
        <v>0</v>
      </c>
      <c r="E502" s="23">
        <f>(Egresos!D332)</f>
        <v>0</v>
      </c>
      <c r="F502" s="24">
        <f>(Egresos!E332)</f>
        <v>0</v>
      </c>
      <c r="G502" s="125">
        <f>(Egresos!F332)</f>
        <v>0</v>
      </c>
      <c r="H502" s="126"/>
    </row>
    <row r="503" spans="1:8" hidden="1" outlineLevel="1" x14ac:dyDescent="0.25">
      <c r="A503" s="10" t="str">
        <f>Egresos!A333</f>
        <v>SSS.24.03.092.002.000</v>
      </c>
      <c r="B503" s="21"/>
      <c r="C503" s="22" t="str">
        <f>Egresos!B333</f>
        <v>Multas Art. 14, N°6,  Inc. 2°, ley N° 18.695 – Multas TAG</v>
      </c>
      <c r="D503" s="23">
        <f>(Egresos!C333)</f>
        <v>0</v>
      </c>
      <c r="E503" s="23">
        <f>(Egresos!D333)</f>
        <v>0</v>
      </c>
      <c r="F503" s="24">
        <f>(Egresos!E333)</f>
        <v>0</v>
      </c>
      <c r="G503" s="125">
        <f>(Egresos!F333)</f>
        <v>0</v>
      </c>
      <c r="H503" s="126"/>
    </row>
    <row r="504" spans="1:8" hidden="1" outlineLevel="1" x14ac:dyDescent="0.25">
      <c r="A504" s="10" t="str">
        <f>Egresos!A334</f>
        <v>SSS.24.03.092.003.000</v>
      </c>
      <c r="B504" s="21"/>
      <c r="C504" s="22" t="str">
        <f>Egresos!B334</f>
        <v>Multas Art. 42, Decreto N° 900 de 1996 Ministerio de Obras Públicas</v>
      </c>
      <c r="D504" s="23">
        <f>(Egresos!C334)</f>
        <v>0</v>
      </c>
      <c r="E504" s="23">
        <f>(Egresos!D334)</f>
        <v>0</v>
      </c>
      <c r="F504" s="24">
        <f>(Egresos!E334)</f>
        <v>0</v>
      </c>
      <c r="G504" s="125">
        <f>(Egresos!F334)</f>
        <v>0</v>
      </c>
      <c r="H504" s="126"/>
    </row>
    <row r="505" spans="1:8" hidden="1" outlineLevel="1" x14ac:dyDescent="0.25">
      <c r="A505" s="10" t="str">
        <f>Egresos!A335</f>
        <v>SSS.24.03.099.000.000</v>
      </c>
      <c r="B505" s="21"/>
      <c r="C505" s="22" t="str">
        <f>Egresos!B335</f>
        <v>A Otras Entidades Públicas</v>
      </c>
      <c r="D505" s="23">
        <f>(Egresos!C335)</f>
        <v>0</v>
      </c>
      <c r="E505" s="23">
        <f>(Egresos!D335)</f>
        <v>0</v>
      </c>
      <c r="F505" s="24">
        <f>(Egresos!E335)</f>
        <v>0</v>
      </c>
      <c r="G505" s="125">
        <f>(Egresos!F335)</f>
        <v>0</v>
      </c>
      <c r="H505" s="126"/>
    </row>
    <row r="506" spans="1:8" hidden="1" outlineLevel="1" x14ac:dyDescent="0.25">
      <c r="A506" s="10" t="str">
        <f>Egresos!A336</f>
        <v>SSS.24.03.100.000.000</v>
      </c>
      <c r="B506" s="21"/>
      <c r="C506" s="22" t="str">
        <f>Egresos!B336</f>
        <v>A Otras Municipalidades</v>
      </c>
      <c r="D506" s="23">
        <f>(Egresos!C336)</f>
        <v>0</v>
      </c>
      <c r="E506" s="23">
        <f>(Egresos!D336)</f>
        <v>0</v>
      </c>
      <c r="F506" s="24">
        <f>(Egresos!E336)</f>
        <v>0</v>
      </c>
      <c r="G506" s="125">
        <f>(Egresos!F336)</f>
        <v>0</v>
      </c>
      <c r="H506" s="126"/>
    </row>
    <row r="507" spans="1:8" hidden="1" outlineLevel="1" x14ac:dyDescent="0.25">
      <c r="A507" s="10" t="str">
        <f>Egresos!A337</f>
        <v>SSS.24.03.101.000.000</v>
      </c>
      <c r="B507" s="21"/>
      <c r="C507" s="22" t="str">
        <f>Egresos!B337</f>
        <v>A Servicios Incorporados a su Gestión</v>
      </c>
      <c r="D507" s="23">
        <f>(Egresos!C337)</f>
        <v>0</v>
      </c>
      <c r="E507" s="23">
        <f>(Egresos!D337)</f>
        <v>1747770</v>
      </c>
      <c r="F507" s="24">
        <f>(Egresos!E337)</f>
        <v>880416.51099999994</v>
      </c>
      <c r="G507" s="125">
        <f>(Egresos!F337)</f>
        <v>867353.48900000006</v>
      </c>
      <c r="H507" s="126"/>
    </row>
    <row r="508" spans="1:8" hidden="1" outlineLevel="1" x14ac:dyDescent="0.25">
      <c r="A508" s="10" t="str">
        <f>Egresos!A338</f>
        <v>SSS.24.03.101.001.000</v>
      </c>
      <c r="B508" s="21"/>
      <c r="C508" s="22" t="str">
        <f>Egresos!B338</f>
        <v>A Educación</v>
      </c>
      <c r="D508" s="23">
        <f>(Egresos!C338)</f>
        <v>0</v>
      </c>
      <c r="E508" s="23">
        <f>(Egresos!D338)</f>
        <v>0</v>
      </c>
      <c r="F508" s="24">
        <f>(Egresos!E338)</f>
        <v>0</v>
      </c>
      <c r="G508" s="125">
        <f>(Egresos!F338)</f>
        <v>0</v>
      </c>
      <c r="H508" s="126"/>
    </row>
    <row r="509" spans="1:8" hidden="1" outlineLevel="1" x14ac:dyDescent="0.25">
      <c r="A509" s="10" t="str">
        <f>Egresos!A339</f>
        <v>SSS.24.03.101.002.000</v>
      </c>
      <c r="B509" s="21"/>
      <c r="C509" s="22" t="str">
        <f>Egresos!B339</f>
        <v>A Salud</v>
      </c>
      <c r="D509" s="23">
        <f>(Egresos!C339)</f>
        <v>0</v>
      </c>
      <c r="E509" s="23">
        <f>(Egresos!D339)</f>
        <v>1747770</v>
      </c>
      <c r="F509" s="24">
        <f>(Egresos!E339)</f>
        <v>880416.51099999994</v>
      </c>
      <c r="G509" s="125">
        <f>(Egresos!F339)</f>
        <v>867353.48900000006</v>
      </c>
      <c r="H509" s="126"/>
    </row>
    <row r="510" spans="1:8" hidden="1" outlineLevel="1" x14ac:dyDescent="0.25">
      <c r="A510" s="10" t="str">
        <f>Egresos!A340</f>
        <v>SSS.24.03.101.003.000</v>
      </c>
      <c r="B510" s="21"/>
      <c r="C510" s="22" t="str">
        <f>Egresos!B340</f>
        <v>A Cementerios</v>
      </c>
      <c r="D510" s="23">
        <f>(Egresos!C340)</f>
        <v>0</v>
      </c>
      <c r="E510" s="23">
        <f>(Egresos!D340)</f>
        <v>0</v>
      </c>
      <c r="F510" s="24">
        <f>(Egresos!E340)</f>
        <v>0</v>
      </c>
      <c r="G510" s="125">
        <f>(Egresos!F340)</f>
        <v>0</v>
      </c>
      <c r="H510" s="126"/>
    </row>
    <row r="511" spans="1:8" hidden="1" outlineLevel="1" x14ac:dyDescent="0.25">
      <c r="A511" s="10" t="str">
        <f>Egresos!A341</f>
        <v>SSS.24.07.000.000.000</v>
      </c>
      <c r="B511" s="21"/>
      <c r="C511" s="22" t="str">
        <f>Egresos!B341</f>
        <v>A ORGANISMOS INTERNACIONALES</v>
      </c>
      <c r="D511" s="23">
        <f>(Egresos!C341)</f>
        <v>0</v>
      </c>
      <c r="E511" s="23">
        <f>(Egresos!D341)</f>
        <v>0</v>
      </c>
      <c r="F511" s="24">
        <f>(Egresos!E341)</f>
        <v>0</v>
      </c>
      <c r="G511" s="125">
        <f>(Egresos!F341)</f>
        <v>0</v>
      </c>
      <c r="H511" s="126"/>
    </row>
    <row r="512" spans="1:8" hidden="1" outlineLevel="1" x14ac:dyDescent="0.25">
      <c r="A512" s="10" t="str">
        <f>Egresos!A342</f>
        <v>SSS.24.07.001.000.000</v>
      </c>
      <c r="B512" s="21"/>
      <c r="C512" s="22" t="str">
        <f>Egresos!B342</f>
        <v>A Mercociudades</v>
      </c>
      <c r="D512" s="23">
        <f>(Egresos!C342)</f>
        <v>0</v>
      </c>
      <c r="E512" s="23">
        <f>(Egresos!D342)</f>
        <v>0</v>
      </c>
      <c r="F512" s="24">
        <f>(Egresos!E342)</f>
        <v>0</v>
      </c>
      <c r="G512" s="125">
        <f>(Egresos!F342)</f>
        <v>0</v>
      </c>
      <c r="H512" s="126"/>
    </row>
    <row r="513" spans="1:8" hidden="1" outlineLevel="1" x14ac:dyDescent="0.25">
      <c r="A513" s="10" t="str">
        <f>Egresos!A343</f>
        <v>SSS.24.07.099.000.000</v>
      </c>
      <c r="B513" s="21"/>
      <c r="C513" s="22" t="str">
        <f>Egresos!B343</f>
        <v xml:space="preserve">A Otros Organismos Internacionales </v>
      </c>
      <c r="D513" s="23">
        <f>(Egresos!C343)</f>
        <v>0</v>
      </c>
      <c r="E513" s="23">
        <f>(Egresos!D343)</f>
        <v>0</v>
      </c>
      <c r="F513" s="24">
        <f>(Egresos!E343)</f>
        <v>0</v>
      </c>
      <c r="G513" s="125">
        <f>(Egresos!F343)</f>
        <v>0</v>
      </c>
      <c r="H513" s="126"/>
    </row>
    <row r="514" spans="1:8" hidden="1" outlineLevel="1" x14ac:dyDescent="0.25">
      <c r="A514" s="10" t="str">
        <f>Egresos!A344</f>
        <v>SSS.25.00.000.000.000</v>
      </c>
      <c r="B514" s="21"/>
      <c r="C514" s="22" t="str">
        <f>Egresos!B344</f>
        <v>C X P INTEGROS AL FISCO</v>
      </c>
      <c r="D514" s="23">
        <f>(Egresos!C344)</f>
        <v>0</v>
      </c>
      <c r="E514" s="23">
        <f>(Egresos!D344)</f>
        <v>0</v>
      </c>
      <c r="F514" s="24">
        <f>(Egresos!E344)</f>
        <v>0</v>
      </c>
      <c r="G514" s="125">
        <f>(Egresos!F344)</f>
        <v>0</v>
      </c>
      <c r="H514" s="126"/>
    </row>
    <row r="515" spans="1:8" hidden="1" outlineLevel="1" x14ac:dyDescent="0.25">
      <c r="A515" s="10" t="str">
        <f>Egresos!A345</f>
        <v>SSS.25.01.000.000.000</v>
      </c>
      <c r="B515" s="21"/>
      <c r="C515" s="22" t="str">
        <f>Egresos!B345</f>
        <v>IMPUESTOS</v>
      </c>
      <c r="D515" s="23">
        <f>(Egresos!C345)</f>
        <v>0</v>
      </c>
      <c r="E515" s="23">
        <f>(Egresos!D345)</f>
        <v>0</v>
      </c>
      <c r="F515" s="24">
        <f>(Egresos!E345)</f>
        <v>0</v>
      </c>
      <c r="G515" s="125">
        <f>(Egresos!F345)</f>
        <v>0</v>
      </c>
      <c r="H515" s="126"/>
    </row>
    <row r="516" spans="1:8" hidden="1" outlineLevel="1" x14ac:dyDescent="0.25">
      <c r="A516" s="10" t="str">
        <f>Egresos!A346</f>
        <v>SSS.25.99.000.000.000</v>
      </c>
      <c r="B516" s="21"/>
      <c r="C516" s="22" t="str">
        <f>Egresos!B346</f>
        <v>Otros Integros al Fisco</v>
      </c>
      <c r="D516" s="23">
        <f>(Egresos!C346)</f>
        <v>0</v>
      </c>
      <c r="E516" s="23">
        <f>(Egresos!D346)</f>
        <v>0</v>
      </c>
      <c r="F516" s="24">
        <f>(Egresos!E346)</f>
        <v>0</v>
      </c>
      <c r="G516" s="125">
        <f>(Egresos!F346)</f>
        <v>0</v>
      </c>
      <c r="H516" s="126"/>
    </row>
    <row r="517" spans="1:8" hidden="1" outlineLevel="1" x14ac:dyDescent="0.25">
      <c r="A517" s="10" t="str">
        <f>Egresos!A347</f>
        <v>SSS.26.00.000.000.000</v>
      </c>
      <c r="B517" s="21"/>
      <c r="C517" s="22" t="str">
        <f>Egresos!B347</f>
        <v>CxP OTROS GASTOS CORRIENTES</v>
      </c>
      <c r="D517" s="23">
        <f>(Egresos!C347)</f>
        <v>20000</v>
      </c>
      <c r="E517" s="23">
        <f>(Egresos!D347)</f>
        <v>20000</v>
      </c>
      <c r="F517" s="24">
        <f>(Egresos!E347)</f>
        <v>11181.273999999999</v>
      </c>
      <c r="G517" s="125">
        <f>(Egresos!F347)</f>
        <v>8818.7260000000006</v>
      </c>
      <c r="H517" s="126"/>
    </row>
    <row r="518" spans="1:8" hidden="1" outlineLevel="1" x14ac:dyDescent="0.25">
      <c r="A518" s="10" t="str">
        <f>Egresos!A348</f>
        <v>SSS.26.01.000.000.000</v>
      </c>
      <c r="B518" s="21"/>
      <c r="C518" s="22" t="str">
        <f>Egresos!B348</f>
        <v>DEVOLUCIONES</v>
      </c>
      <c r="D518" s="23">
        <f>(Egresos!C348)</f>
        <v>20000</v>
      </c>
      <c r="E518" s="23">
        <f>(Egresos!D348)</f>
        <v>20000</v>
      </c>
      <c r="F518" s="24">
        <f>(Egresos!E348)</f>
        <v>11181.273999999999</v>
      </c>
      <c r="G518" s="125">
        <f>(Egresos!F348)</f>
        <v>8818.7260000000006</v>
      </c>
      <c r="H518" s="126"/>
    </row>
    <row r="519" spans="1:8" hidden="1" outlineLevel="1" x14ac:dyDescent="0.25">
      <c r="A519" s="10" t="str">
        <f>Egresos!A349</f>
        <v>SSS.26.02.000.000.000</v>
      </c>
      <c r="B519" s="21"/>
      <c r="C519" s="22" t="str">
        <f>Egresos!B349</f>
        <v>COMPENSACIÓN POR DAÑOS A TERCERO Y/O A LA PROPIEDAD</v>
      </c>
      <c r="D519" s="23">
        <f>(Egresos!C349)</f>
        <v>0</v>
      </c>
      <c r="E519" s="23">
        <f>(Egresos!D349)</f>
        <v>0</v>
      </c>
      <c r="F519" s="24">
        <f>(Egresos!E349)</f>
        <v>0</v>
      </c>
      <c r="G519" s="125">
        <f>(Egresos!F349)</f>
        <v>0</v>
      </c>
      <c r="H519" s="126"/>
    </row>
    <row r="520" spans="1:8" hidden="1" outlineLevel="1" x14ac:dyDescent="0.25">
      <c r="A520" s="10" t="str">
        <f>Egresos!A350</f>
        <v>SSS.26.04.000.000.000</v>
      </c>
      <c r="B520" s="21"/>
      <c r="C520" s="22" t="str">
        <f>Egresos!B350</f>
        <v>APLICACIÓN FONDOS DE TERCEROS</v>
      </c>
      <c r="D520" s="23">
        <f>(Egresos!C350)</f>
        <v>0</v>
      </c>
      <c r="E520" s="23">
        <f>(Egresos!D350)</f>
        <v>0</v>
      </c>
      <c r="F520" s="24">
        <f>(Egresos!E350)</f>
        <v>0</v>
      </c>
      <c r="G520" s="125">
        <f>(Egresos!F350)</f>
        <v>0</v>
      </c>
      <c r="H520" s="126"/>
    </row>
    <row r="521" spans="1:8" hidden="1" outlineLevel="1" x14ac:dyDescent="0.25">
      <c r="A521" s="10" t="str">
        <f>Egresos!A351</f>
        <v>SSS.26.04.001.000.000</v>
      </c>
      <c r="B521" s="21"/>
      <c r="C521" s="22" t="str">
        <f>Egresos!B351</f>
        <v>Arancel al Registro de Multas de Tránsito No Pagadas</v>
      </c>
      <c r="D521" s="23">
        <f>(Egresos!C351)</f>
        <v>0</v>
      </c>
      <c r="E521" s="23">
        <f>(Egresos!D351)</f>
        <v>0</v>
      </c>
      <c r="F521" s="24">
        <f>(Egresos!E351)</f>
        <v>0</v>
      </c>
      <c r="G521" s="125">
        <f>(Egresos!F351)</f>
        <v>0</v>
      </c>
      <c r="H521" s="126"/>
    </row>
    <row r="522" spans="1:8" hidden="1" outlineLevel="1" x14ac:dyDescent="0.25">
      <c r="A522" s="10" t="str">
        <f>Egresos!A352</f>
        <v>SSS.26.04.003.000.000</v>
      </c>
      <c r="B522" s="21"/>
      <c r="C522" s="22" t="str">
        <f>Egresos!B352</f>
        <v>Aplicación Cobros Judiciales a favor de Empresas Concesionarias</v>
      </c>
      <c r="D522" s="23">
        <f>(Egresos!C352)</f>
        <v>0</v>
      </c>
      <c r="E522" s="23">
        <f>(Egresos!D352)</f>
        <v>0</v>
      </c>
      <c r="F522" s="24">
        <f>(Egresos!E352)</f>
        <v>0</v>
      </c>
      <c r="G522" s="125">
        <f>(Egresos!F352)</f>
        <v>0</v>
      </c>
      <c r="H522" s="126"/>
    </row>
    <row r="523" spans="1:8" hidden="1" outlineLevel="1" x14ac:dyDescent="0.25">
      <c r="A523" s="10" t="str">
        <f>Egresos!A353</f>
        <v>SSS.26.04.999.000.000</v>
      </c>
      <c r="B523" s="21"/>
      <c r="C523" s="22" t="str">
        <f>Egresos!B353</f>
        <v>Aplicación Otros Fondos de Terceros</v>
      </c>
      <c r="D523" s="23">
        <f>(Egresos!C353)</f>
        <v>0</v>
      </c>
      <c r="E523" s="23">
        <f>(Egresos!D353)</f>
        <v>0</v>
      </c>
      <c r="F523" s="24">
        <f>(Egresos!E353)</f>
        <v>0</v>
      </c>
      <c r="G523" s="125">
        <f>(Egresos!F353)</f>
        <v>0</v>
      </c>
      <c r="H523" s="126"/>
    </row>
    <row r="524" spans="1:8" hidden="1" outlineLevel="1" x14ac:dyDescent="0.25">
      <c r="A524" s="10" t="str">
        <f>Egresos!A354</f>
        <v>SSS.29.00.000.000.000</v>
      </c>
      <c r="B524" s="21"/>
      <c r="C524" s="22" t="str">
        <f>Egresos!B354</f>
        <v>CxP ADQUISIC. DE ACTIVOS NO FINANCIEROS</v>
      </c>
      <c r="D524" s="23">
        <f>(Egresos!C354)</f>
        <v>127131</v>
      </c>
      <c r="E524" s="23">
        <f>(Egresos!D354)</f>
        <v>219548</v>
      </c>
      <c r="F524" s="24">
        <f>(Egresos!E354)</f>
        <v>62232.790999999997</v>
      </c>
      <c r="G524" s="125">
        <f>(Egresos!F354)</f>
        <v>157315.209</v>
      </c>
      <c r="H524" s="126"/>
    </row>
    <row r="525" spans="1:8" hidden="1" outlineLevel="1" x14ac:dyDescent="0.25">
      <c r="A525" s="10" t="str">
        <f>Egresos!A355</f>
        <v>SSS.29.01.000.000.000</v>
      </c>
      <c r="B525" s="21"/>
      <c r="C525" s="22" t="str">
        <f>Egresos!B355</f>
        <v>TERRENOS</v>
      </c>
      <c r="D525" s="23">
        <f>(Egresos!C355)</f>
        <v>0</v>
      </c>
      <c r="E525" s="23">
        <f>(Egresos!D355)</f>
        <v>0</v>
      </c>
      <c r="F525" s="24">
        <f>(Egresos!E355)</f>
        <v>0</v>
      </c>
      <c r="G525" s="125">
        <f>(Egresos!F355)</f>
        <v>0</v>
      </c>
      <c r="H525" s="126"/>
    </row>
    <row r="526" spans="1:8" hidden="1" outlineLevel="1" x14ac:dyDescent="0.25">
      <c r="A526" s="10" t="str">
        <f>Egresos!A356</f>
        <v>SSS.29.02.000.000.000</v>
      </c>
      <c r="B526" s="21"/>
      <c r="C526" s="22" t="str">
        <f>Egresos!B356</f>
        <v>EDIFICIOS</v>
      </c>
      <c r="D526" s="23">
        <f>(Egresos!C356)</f>
        <v>0</v>
      </c>
      <c r="E526" s="23">
        <f>(Egresos!D356)</f>
        <v>0</v>
      </c>
      <c r="F526" s="24">
        <f>(Egresos!E356)</f>
        <v>0</v>
      </c>
      <c r="G526" s="125">
        <f>(Egresos!F356)</f>
        <v>0</v>
      </c>
      <c r="H526" s="126"/>
    </row>
    <row r="527" spans="1:8" hidden="1" outlineLevel="1" x14ac:dyDescent="0.25">
      <c r="A527" s="10" t="str">
        <f>Egresos!A357</f>
        <v>SSS.29.03.000.000.000</v>
      </c>
      <c r="B527" s="21"/>
      <c r="C527" s="22" t="str">
        <f>Egresos!B357</f>
        <v>VEHICULOS</v>
      </c>
      <c r="D527" s="23">
        <f>(Egresos!C357)</f>
        <v>0</v>
      </c>
      <c r="E527" s="23">
        <f>(Egresos!D357)</f>
        <v>0</v>
      </c>
      <c r="F527" s="24">
        <f>(Egresos!E357)</f>
        <v>0</v>
      </c>
      <c r="G527" s="125">
        <f>(Egresos!F357)</f>
        <v>0</v>
      </c>
      <c r="H527" s="126"/>
    </row>
    <row r="528" spans="1:8" hidden="1" outlineLevel="1" x14ac:dyDescent="0.25">
      <c r="A528" s="10" t="str">
        <f>Egresos!A358</f>
        <v>SSS.29.04.000.000.000</v>
      </c>
      <c r="B528" s="21"/>
      <c r="C528" s="22" t="str">
        <f>Egresos!B358</f>
        <v>MOBILIARIO Y OTROS</v>
      </c>
      <c r="D528" s="23">
        <f>(Egresos!C358)</f>
        <v>19354</v>
      </c>
      <c r="E528" s="23">
        <f>(Egresos!D358)</f>
        <v>63746</v>
      </c>
      <c r="F528" s="24">
        <f>(Egresos!E358)</f>
        <v>32972.127</v>
      </c>
      <c r="G528" s="125">
        <f>(Egresos!F358)</f>
        <v>30773.873</v>
      </c>
      <c r="H528" s="126"/>
    </row>
    <row r="529" spans="1:8" hidden="1" outlineLevel="1" x14ac:dyDescent="0.25">
      <c r="A529" s="10" t="str">
        <f>Egresos!A359</f>
        <v>SSS.29.05.000.000.000</v>
      </c>
      <c r="B529" s="21"/>
      <c r="C529" s="22" t="str">
        <f>Egresos!B359</f>
        <v>MAQUINAS Y EQUIPOS</v>
      </c>
      <c r="D529" s="23">
        <f>(Egresos!C359)</f>
        <v>55127</v>
      </c>
      <c r="E529" s="23">
        <f>(Egresos!D359)</f>
        <v>80762</v>
      </c>
      <c r="F529" s="24">
        <f>(Egresos!E359)</f>
        <v>29260.664000000001</v>
      </c>
      <c r="G529" s="125">
        <f>(Egresos!F359)</f>
        <v>51501.335999999996</v>
      </c>
      <c r="H529" s="126"/>
    </row>
    <row r="530" spans="1:8" hidden="1" outlineLevel="1" x14ac:dyDescent="0.25">
      <c r="A530" s="10" t="str">
        <f>Egresos!A360</f>
        <v>SSS.29.05.001.000.000</v>
      </c>
      <c r="B530" s="21"/>
      <c r="C530" s="22" t="str">
        <f>Egresos!B360</f>
        <v>Máquinas y Equipos de Oficina</v>
      </c>
      <c r="D530" s="23">
        <f>(Egresos!C360)</f>
        <v>938</v>
      </c>
      <c r="E530" s="23">
        <f>(Egresos!D360)</f>
        <v>832</v>
      </c>
      <c r="F530" s="24">
        <f>(Egresos!E360)</f>
        <v>773.03499999999997</v>
      </c>
      <c r="G530" s="125">
        <f>(Egresos!F360)</f>
        <v>58.965000000000032</v>
      </c>
      <c r="H530" s="126"/>
    </row>
    <row r="531" spans="1:8" hidden="1" outlineLevel="1" x14ac:dyDescent="0.25">
      <c r="A531" s="10" t="str">
        <f>Egresos!A361</f>
        <v>SSS.29.05.002.000.000</v>
      </c>
      <c r="B531" s="21"/>
      <c r="C531" s="22" t="str">
        <f>Egresos!B361</f>
        <v>Maquinarias y Equipos para la Producción</v>
      </c>
      <c r="D531" s="23">
        <f>(Egresos!C361)</f>
        <v>8560</v>
      </c>
      <c r="E531" s="23">
        <f>(Egresos!D361)</f>
        <v>13305</v>
      </c>
      <c r="F531" s="24">
        <f>(Egresos!E361)</f>
        <v>550</v>
      </c>
      <c r="G531" s="125">
        <f>(Egresos!F361)</f>
        <v>12755</v>
      </c>
      <c r="H531" s="126"/>
    </row>
    <row r="532" spans="1:8" hidden="1" outlineLevel="1" x14ac:dyDescent="0.25">
      <c r="A532" s="10" t="str">
        <f>Egresos!A362</f>
        <v>SSS.29.05.999.000.000</v>
      </c>
      <c r="B532" s="21"/>
      <c r="C532" s="22" t="str">
        <f>Egresos!B362</f>
        <v>Otras</v>
      </c>
      <c r="D532" s="23">
        <f>(Egresos!C362)</f>
        <v>45629</v>
      </c>
      <c r="E532" s="23">
        <f>(Egresos!D362)</f>
        <v>66625</v>
      </c>
      <c r="F532" s="24">
        <f>(Egresos!E362)</f>
        <v>27937.629000000001</v>
      </c>
      <c r="G532" s="125">
        <f>(Egresos!F362)</f>
        <v>38687.370999999999</v>
      </c>
      <c r="H532" s="126"/>
    </row>
    <row r="533" spans="1:8" hidden="1" outlineLevel="1" x14ac:dyDescent="0.25">
      <c r="A533" s="10" t="str">
        <f>Egresos!A363</f>
        <v>SSS.29.06.000.000.000</v>
      </c>
      <c r="B533" s="21"/>
      <c r="C533" s="22" t="str">
        <f>Egresos!B363</f>
        <v>EQUIPOS INFORMATICOS</v>
      </c>
      <c r="D533" s="23">
        <f>(Egresos!C363)</f>
        <v>52650</v>
      </c>
      <c r="E533" s="23">
        <f>(Egresos!D363)</f>
        <v>75040</v>
      </c>
      <c r="F533" s="24">
        <f>(Egresos!E363)</f>
        <v>0</v>
      </c>
      <c r="G533" s="125">
        <f>(Egresos!F363)</f>
        <v>75040</v>
      </c>
      <c r="H533" s="126"/>
    </row>
    <row r="534" spans="1:8" hidden="1" outlineLevel="1" x14ac:dyDescent="0.25">
      <c r="A534" s="10" t="str">
        <f>Egresos!A364</f>
        <v>SSS.29.06.001.000.000</v>
      </c>
      <c r="B534" s="21"/>
      <c r="C534" s="22" t="str">
        <f>Egresos!B364</f>
        <v>Equipos Computacionales y Periféricos</v>
      </c>
      <c r="D534" s="23">
        <f>(Egresos!C364)</f>
        <v>47516</v>
      </c>
      <c r="E534" s="23">
        <f>(Egresos!D364)</f>
        <v>70000</v>
      </c>
      <c r="F534" s="24">
        <f>(Egresos!E364)</f>
        <v>0</v>
      </c>
      <c r="G534" s="125">
        <f>(Egresos!F364)</f>
        <v>70000</v>
      </c>
      <c r="H534" s="126"/>
    </row>
    <row r="535" spans="1:8" hidden="1" outlineLevel="1" x14ac:dyDescent="0.25">
      <c r="A535" s="10" t="str">
        <f>Egresos!A365</f>
        <v>SSS.29.06.002.000.000</v>
      </c>
      <c r="B535" s="21"/>
      <c r="C535" s="22" t="str">
        <f>Egresos!B365</f>
        <v>Equipos de Comunicaciones para Redes Informáticas</v>
      </c>
      <c r="D535" s="23">
        <f>(Egresos!C365)</f>
        <v>5134</v>
      </c>
      <c r="E535" s="23">
        <f>(Egresos!D365)</f>
        <v>5040</v>
      </c>
      <c r="F535" s="24">
        <f>(Egresos!E365)</f>
        <v>0</v>
      </c>
      <c r="G535" s="125">
        <f>(Egresos!F365)</f>
        <v>5040</v>
      </c>
      <c r="H535" s="126"/>
    </row>
    <row r="536" spans="1:8" hidden="1" outlineLevel="1" x14ac:dyDescent="0.25">
      <c r="A536" s="10" t="str">
        <f>Egresos!A366</f>
        <v>SSS.29.07.000.000.000</v>
      </c>
      <c r="B536" s="21"/>
      <c r="C536" s="22" t="str">
        <f>Egresos!B366</f>
        <v>PROGRAMAS INFORMATICOS</v>
      </c>
      <c r="D536" s="23">
        <f>(Egresos!C366)</f>
        <v>0</v>
      </c>
      <c r="E536" s="23">
        <f>(Egresos!D366)</f>
        <v>0</v>
      </c>
      <c r="F536" s="24">
        <f>(Egresos!E366)</f>
        <v>0</v>
      </c>
      <c r="G536" s="125">
        <f>(Egresos!F366)</f>
        <v>0</v>
      </c>
      <c r="H536" s="126"/>
    </row>
    <row r="537" spans="1:8" hidden="1" outlineLevel="1" x14ac:dyDescent="0.25">
      <c r="A537" s="10" t="str">
        <f>Egresos!A367</f>
        <v>SSS.29.07.001.000.000</v>
      </c>
      <c r="B537" s="21"/>
      <c r="C537" s="22" t="str">
        <f>Egresos!B367</f>
        <v>Programas Computacionales</v>
      </c>
      <c r="D537" s="23">
        <f>(Egresos!C367)</f>
        <v>0</v>
      </c>
      <c r="E537" s="23">
        <f>(Egresos!D367)</f>
        <v>0</v>
      </c>
      <c r="F537" s="24">
        <f>(Egresos!E367)</f>
        <v>0</v>
      </c>
      <c r="G537" s="125">
        <f>(Egresos!F367)</f>
        <v>0</v>
      </c>
      <c r="H537" s="126"/>
    </row>
    <row r="538" spans="1:8" collapsed="1" x14ac:dyDescent="0.25">
      <c r="A538" s="10" t="str">
        <f>Egresos!A368</f>
        <v>SSS.29.07.002.000.000</v>
      </c>
      <c r="B538" s="21"/>
      <c r="C538" s="22" t="str">
        <f>Egresos!B368</f>
        <v>Sistemas de Información</v>
      </c>
      <c r="D538" s="23">
        <f>(Egresos!C368)</f>
        <v>0</v>
      </c>
      <c r="E538" s="23">
        <f>(Egresos!D368)</f>
        <v>0</v>
      </c>
      <c r="F538" s="24">
        <f>(Egresos!E368)</f>
        <v>0</v>
      </c>
      <c r="G538" s="125">
        <f>(Egresos!F368)</f>
        <v>0</v>
      </c>
      <c r="H538" s="126"/>
    </row>
    <row r="539" spans="1:8" hidden="1" outlineLevel="1" x14ac:dyDescent="0.25">
      <c r="A539" s="10" t="str">
        <f>Egresos!A369</f>
        <v>SSS.29.99.000.000.000</v>
      </c>
      <c r="B539" s="21"/>
      <c r="C539" s="22" t="str">
        <f>Egresos!B369</f>
        <v>OTROS ACTIVOS NO FINANCIEROS</v>
      </c>
      <c r="D539" s="23">
        <f>(Egresos!C369)</f>
        <v>0</v>
      </c>
      <c r="E539" s="23">
        <f>(Egresos!D369)</f>
        <v>0</v>
      </c>
      <c r="F539" s="24">
        <f>(Egresos!E369)</f>
        <v>0</v>
      </c>
      <c r="G539" s="125">
        <f>(Egresos!F369)</f>
        <v>0</v>
      </c>
      <c r="H539" s="126"/>
    </row>
    <row r="540" spans="1:8" hidden="1" outlineLevel="1" x14ac:dyDescent="0.25">
      <c r="A540" s="10" t="str">
        <f>Egresos!A370</f>
        <v>SSS.30.00.000.000.000</v>
      </c>
      <c r="B540" s="21"/>
      <c r="C540" s="22" t="str">
        <f>Egresos!B370</f>
        <v>CxP ADQUISIC. DE ACTIVOS FINANCIEROS</v>
      </c>
      <c r="D540" s="23">
        <f>(Egresos!C370)</f>
        <v>0</v>
      </c>
      <c r="E540" s="23">
        <f>(Egresos!D370)</f>
        <v>0</v>
      </c>
      <c r="F540" s="24">
        <f>(Egresos!E370)</f>
        <v>0</v>
      </c>
      <c r="G540" s="125">
        <f>(Egresos!F370)</f>
        <v>0</v>
      </c>
      <c r="H540" s="126"/>
    </row>
    <row r="541" spans="1:8" collapsed="1" x14ac:dyDescent="0.25">
      <c r="A541" s="10" t="str">
        <f>Egresos!A371</f>
        <v>SSS.30.01.000.000.000</v>
      </c>
      <c r="B541" s="21"/>
      <c r="C541" s="22" t="str">
        <f>Egresos!B371</f>
        <v>COMPRA DE TITULOS Y VALORES</v>
      </c>
      <c r="D541" s="23">
        <f>(Egresos!C371)</f>
        <v>0</v>
      </c>
      <c r="E541" s="23">
        <f>(Egresos!D371)</f>
        <v>0</v>
      </c>
      <c r="F541" s="24">
        <f>(Egresos!E371)</f>
        <v>0</v>
      </c>
      <c r="G541" s="125">
        <f>(Egresos!F371)</f>
        <v>0</v>
      </c>
      <c r="H541" s="126"/>
    </row>
    <row r="542" spans="1:8" outlineLevel="1" x14ac:dyDescent="0.25">
      <c r="A542" s="10" t="str">
        <f>Egresos!A372</f>
        <v>SSS.30.01.001.000.000</v>
      </c>
      <c r="B542" s="21"/>
      <c r="C542" s="22" t="str">
        <f>Egresos!B372</f>
        <v>Depósitos a Plazo</v>
      </c>
      <c r="D542" s="23">
        <f>(Egresos!C372)</f>
        <v>0</v>
      </c>
      <c r="E542" s="23">
        <f>(Egresos!D372)</f>
        <v>0</v>
      </c>
      <c r="F542" s="24">
        <f>(Egresos!E372)</f>
        <v>0</v>
      </c>
      <c r="G542" s="125">
        <f>(Egresos!F372)</f>
        <v>0</v>
      </c>
      <c r="H542" s="126"/>
    </row>
    <row r="543" spans="1:8" outlineLevel="1" x14ac:dyDescent="0.25">
      <c r="A543" s="10" t="str">
        <f>Egresos!A373</f>
        <v>SSS.30.01.003.000.000</v>
      </c>
      <c r="B543" s="21"/>
      <c r="C543" s="22" t="str">
        <f>Egresos!B373</f>
        <v>Cuotas de Fondos Mutuos</v>
      </c>
      <c r="D543" s="23">
        <f>(Egresos!C373)</f>
        <v>0</v>
      </c>
      <c r="E543" s="23">
        <f>(Egresos!D373)</f>
        <v>0</v>
      </c>
      <c r="F543" s="24">
        <f>(Egresos!E373)</f>
        <v>0</v>
      </c>
      <c r="G543" s="125">
        <f>(Egresos!F373)</f>
        <v>0</v>
      </c>
      <c r="H543" s="126"/>
    </row>
    <row r="544" spans="1:8" outlineLevel="1" x14ac:dyDescent="0.25">
      <c r="A544" s="10" t="str">
        <f>Egresos!A374</f>
        <v>SSS.30.01.004.000.000</v>
      </c>
      <c r="B544" s="21"/>
      <c r="C544" s="22" t="str">
        <f>Egresos!B374</f>
        <v>Bonos o Pagares</v>
      </c>
      <c r="D544" s="23">
        <f>(Egresos!C374)</f>
        <v>0</v>
      </c>
      <c r="E544" s="23">
        <f>(Egresos!D374)</f>
        <v>0</v>
      </c>
      <c r="F544" s="24">
        <f>(Egresos!E374)</f>
        <v>0</v>
      </c>
      <c r="G544" s="125">
        <f>(Egresos!F374)</f>
        <v>0</v>
      </c>
      <c r="H544" s="126"/>
    </row>
    <row r="545" spans="1:8" outlineLevel="1" x14ac:dyDescent="0.25">
      <c r="A545" s="10" t="str">
        <f>Egresos!A375</f>
        <v>SSS.30.01.999.000.000</v>
      </c>
      <c r="B545" s="21"/>
      <c r="C545" s="22" t="str">
        <f>Egresos!B375</f>
        <v>Otros</v>
      </c>
      <c r="D545" s="23">
        <f>(Egresos!C375)</f>
        <v>0</v>
      </c>
      <c r="E545" s="23">
        <f>(Egresos!D375)</f>
        <v>0</v>
      </c>
      <c r="F545" s="24">
        <f>(Egresos!E375)</f>
        <v>0</v>
      </c>
      <c r="G545" s="125">
        <f>(Egresos!F375)</f>
        <v>0</v>
      </c>
      <c r="H545" s="126"/>
    </row>
    <row r="546" spans="1:8" outlineLevel="1" x14ac:dyDescent="0.25">
      <c r="A546" s="10" t="str">
        <f>Egresos!A376</f>
        <v>SSS.30.02.000.000.000</v>
      </c>
      <c r="B546" s="21"/>
      <c r="C546" s="22" t="str">
        <f>Egresos!B376</f>
        <v>COMPRA DE ACCIONES Y PARTIC. DE CAPITAL</v>
      </c>
      <c r="D546" s="23">
        <f>(Egresos!C376)</f>
        <v>0</v>
      </c>
      <c r="E546" s="23">
        <f>(Egresos!D376)</f>
        <v>0</v>
      </c>
      <c r="F546" s="24">
        <f>(Egresos!E376)</f>
        <v>0</v>
      </c>
      <c r="G546" s="125">
        <f>(Egresos!F376)</f>
        <v>0</v>
      </c>
      <c r="H546" s="126"/>
    </row>
    <row r="547" spans="1:8" outlineLevel="1" x14ac:dyDescent="0.25">
      <c r="A547" s="10" t="str">
        <f>Egresos!A377</f>
        <v>SSS.30.99.000.000.000</v>
      </c>
      <c r="B547" s="21"/>
      <c r="C547" s="22" t="str">
        <f>Egresos!B377</f>
        <v>OTROS ACTIVOS FINANCIEROS</v>
      </c>
      <c r="D547" s="23">
        <f>(Egresos!C377)</f>
        <v>0</v>
      </c>
      <c r="E547" s="23">
        <f>(Egresos!D377)</f>
        <v>0</v>
      </c>
      <c r="F547" s="24">
        <f>(Egresos!E377)</f>
        <v>0</v>
      </c>
      <c r="G547" s="125">
        <f>(Egresos!F377)</f>
        <v>0</v>
      </c>
      <c r="H547" s="126"/>
    </row>
    <row r="548" spans="1:8" x14ac:dyDescent="0.25">
      <c r="A548" s="10" t="str">
        <f>Egresos!A378</f>
        <v>SSS.31.00.000.000.000</v>
      </c>
      <c r="B548" s="21"/>
      <c r="C548" s="22" t="str">
        <f>Egresos!B378</f>
        <v>C X P INICIATIVAS DE INVERSION</v>
      </c>
      <c r="D548" s="23">
        <f>(Egresos!C378)</f>
        <v>64610</v>
      </c>
      <c r="E548" s="23">
        <f>(Egresos!D378)</f>
        <v>781777</v>
      </c>
      <c r="F548" s="24">
        <f>(Egresos!E378)</f>
        <v>0</v>
      </c>
      <c r="G548" s="125">
        <f>(Egresos!F378)</f>
        <v>781777</v>
      </c>
      <c r="H548" s="126"/>
    </row>
    <row r="549" spans="1:8" outlineLevel="1" x14ac:dyDescent="0.25">
      <c r="A549" s="10" t="str">
        <f>Egresos!A379</f>
        <v>SSS.31.01.000.000.000</v>
      </c>
      <c r="B549" s="21"/>
      <c r="C549" s="22" t="str">
        <f>Egresos!B379</f>
        <v>ESTUDIOS BASICOS</v>
      </c>
      <c r="D549" s="23">
        <f>(Egresos!C379)</f>
        <v>0</v>
      </c>
      <c r="E549" s="23">
        <f>(Egresos!D379)</f>
        <v>0</v>
      </c>
      <c r="F549" s="24">
        <f>(Egresos!E379)</f>
        <v>0</v>
      </c>
      <c r="G549" s="125">
        <f>(Egresos!F379)</f>
        <v>0</v>
      </c>
      <c r="H549" s="126"/>
    </row>
    <row r="550" spans="1:8" outlineLevel="1" x14ac:dyDescent="0.25">
      <c r="A550" s="10" t="str">
        <f>Egresos!A380</f>
        <v>SSS.31.01.001.000.000</v>
      </c>
      <c r="B550" s="21"/>
      <c r="C550" s="22" t="str">
        <f>Egresos!B380</f>
        <v>Gastos Administrativos</v>
      </c>
      <c r="D550" s="23">
        <f>(Egresos!C380)</f>
        <v>0</v>
      </c>
      <c r="E550" s="23">
        <f>(Egresos!D380)</f>
        <v>0</v>
      </c>
      <c r="F550" s="24">
        <f>(Egresos!E380)</f>
        <v>0</v>
      </c>
      <c r="G550" s="125">
        <f>(Egresos!F380)</f>
        <v>0</v>
      </c>
      <c r="H550" s="126"/>
    </row>
    <row r="551" spans="1:8" outlineLevel="1" x14ac:dyDescent="0.25">
      <c r="A551" s="10" t="str">
        <f>Egresos!A381</f>
        <v>SSS.31.01.002.000.000</v>
      </c>
      <c r="B551" s="21"/>
      <c r="C551" s="22" t="str">
        <f>Egresos!B381</f>
        <v>Consultorías</v>
      </c>
      <c r="D551" s="23">
        <f>(Egresos!C381)</f>
        <v>0</v>
      </c>
      <c r="E551" s="23">
        <f>(Egresos!D381)</f>
        <v>0</v>
      </c>
      <c r="F551" s="24">
        <f>(Egresos!E381)</f>
        <v>0</v>
      </c>
      <c r="G551" s="125">
        <f>(Egresos!F381)</f>
        <v>0</v>
      </c>
      <c r="H551" s="126"/>
    </row>
    <row r="552" spans="1:8" outlineLevel="1" x14ac:dyDescent="0.25">
      <c r="A552" s="10" t="str">
        <f>Egresos!A382</f>
        <v>SSS.31.02.000.000.000</v>
      </c>
      <c r="B552" s="21"/>
      <c r="C552" s="22" t="str">
        <f>Egresos!B382</f>
        <v>PROYECTOS</v>
      </c>
      <c r="D552" s="23">
        <f>(Egresos!C382)</f>
        <v>64610</v>
      </c>
      <c r="E552" s="23">
        <f>(Egresos!D382)</f>
        <v>781777</v>
      </c>
      <c r="F552" s="24">
        <f>(Egresos!E382)</f>
        <v>0</v>
      </c>
      <c r="G552" s="125">
        <f>(Egresos!F382)</f>
        <v>781777</v>
      </c>
      <c r="H552" s="126"/>
    </row>
    <row r="553" spans="1:8" outlineLevel="1" x14ac:dyDescent="0.25">
      <c r="A553" s="10" t="str">
        <f>Egresos!A383</f>
        <v>SSS.31.02.001.000.000</v>
      </c>
      <c r="B553" s="21"/>
      <c r="C553" s="22" t="str">
        <f>Egresos!B383</f>
        <v>Gastos Administrativos</v>
      </c>
      <c r="D553" s="23">
        <f>(Egresos!C383)</f>
        <v>0</v>
      </c>
      <c r="E553" s="23">
        <f>(Egresos!D383)</f>
        <v>0</v>
      </c>
      <c r="F553" s="24">
        <f>(Egresos!E383)</f>
        <v>0</v>
      </c>
      <c r="G553" s="125">
        <f>(Egresos!F383)</f>
        <v>0</v>
      </c>
      <c r="H553" s="126"/>
    </row>
    <row r="554" spans="1:8" outlineLevel="1" x14ac:dyDescent="0.25">
      <c r="A554" s="10" t="str">
        <f>Egresos!A384</f>
        <v>SSS.31.02.002.000.000</v>
      </c>
      <c r="B554" s="21"/>
      <c r="C554" s="22" t="str">
        <f>Egresos!B384</f>
        <v>Consultorías</v>
      </c>
      <c r="D554" s="23">
        <f>(Egresos!C384)</f>
        <v>0</v>
      </c>
      <c r="E554" s="23">
        <f>(Egresos!D384)</f>
        <v>0</v>
      </c>
      <c r="F554" s="24">
        <f>(Egresos!E384)</f>
        <v>0</v>
      </c>
      <c r="G554" s="125">
        <f>(Egresos!F384)</f>
        <v>0</v>
      </c>
      <c r="H554" s="126"/>
    </row>
    <row r="555" spans="1:8" outlineLevel="1" x14ac:dyDescent="0.25">
      <c r="A555" s="10" t="str">
        <f>Egresos!A385</f>
        <v>SSS.31.02.003.000.000</v>
      </c>
      <c r="B555" s="21"/>
      <c r="C555" s="22" t="str">
        <f>Egresos!B385</f>
        <v>Terrenos</v>
      </c>
      <c r="D555" s="23">
        <f>(Egresos!C385)</f>
        <v>0</v>
      </c>
      <c r="E555" s="23">
        <f>(Egresos!D385)</f>
        <v>0</v>
      </c>
      <c r="F555" s="24">
        <f>(Egresos!E385)</f>
        <v>0</v>
      </c>
      <c r="G555" s="125">
        <f>(Egresos!F385)</f>
        <v>0</v>
      </c>
      <c r="H555" s="126"/>
    </row>
    <row r="556" spans="1:8" outlineLevel="1" x14ac:dyDescent="0.25">
      <c r="A556" s="10" t="str">
        <f>Egresos!A386</f>
        <v>SSS.31.02.004.000.000</v>
      </c>
      <c r="B556" s="21"/>
      <c r="C556" s="22" t="str">
        <f>Egresos!B386</f>
        <v>Obras Civiles</v>
      </c>
      <c r="D556" s="23">
        <f>(Egresos!C386)</f>
        <v>64610</v>
      </c>
      <c r="E556" s="23">
        <f>(Egresos!D386)</f>
        <v>736777</v>
      </c>
      <c r="F556" s="24">
        <f>(Egresos!E386)</f>
        <v>0</v>
      </c>
      <c r="G556" s="125">
        <f>(Egresos!F386)</f>
        <v>736777</v>
      </c>
      <c r="H556" s="126"/>
    </row>
    <row r="557" spans="1:8" outlineLevel="1" x14ac:dyDescent="0.25">
      <c r="A557" s="10" t="str">
        <f>Egresos!A387</f>
        <v>SSS.31.02.005.000.000</v>
      </c>
      <c r="B557" s="21"/>
      <c r="C557" s="22" t="str">
        <f>Egresos!B387</f>
        <v>Equipamiento</v>
      </c>
      <c r="D557" s="23">
        <f>(Egresos!C387)</f>
        <v>0</v>
      </c>
      <c r="E557" s="23">
        <f>(Egresos!D387)</f>
        <v>0</v>
      </c>
      <c r="F557" s="24">
        <f>(Egresos!E387)</f>
        <v>0</v>
      </c>
      <c r="G557" s="125">
        <f>(Egresos!F387)</f>
        <v>0</v>
      </c>
      <c r="H557" s="126"/>
    </row>
    <row r="558" spans="1:8" outlineLevel="1" x14ac:dyDescent="0.25">
      <c r="A558" s="10" t="str">
        <f>Egresos!A388</f>
        <v>SSS.31.02.006.000.000</v>
      </c>
      <c r="B558" s="21"/>
      <c r="C558" s="22" t="str">
        <f>Egresos!B388</f>
        <v>Equipos</v>
      </c>
      <c r="D558" s="23">
        <f>(Egresos!C388)</f>
        <v>0</v>
      </c>
      <c r="E558" s="23">
        <f>(Egresos!D388)</f>
        <v>0</v>
      </c>
      <c r="F558" s="24">
        <f>(Egresos!E388)</f>
        <v>0</v>
      </c>
      <c r="G558" s="125">
        <f>(Egresos!F388)</f>
        <v>0</v>
      </c>
      <c r="H558" s="126"/>
    </row>
    <row r="559" spans="1:8" outlineLevel="1" x14ac:dyDescent="0.25">
      <c r="A559" s="10" t="str">
        <f>Egresos!A389</f>
        <v>SSS.31.02.007.000.000</v>
      </c>
      <c r="B559" s="21"/>
      <c r="C559" s="22" t="str">
        <f>Egresos!B389</f>
        <v>Vehículos</v>
      </c>
      <c r="D559" s="23">
        <f>(Egresos!C389)</f>
        <v>0</v>
      </c>
      <c r="E559" s="23">
        <f>(Egresos!D389)</f>
        <v>45000</v>
      </c>
      <c r="F559" s="24">
        <f>(Egresos!E389)</f>
        <v>0</v>
      </c>
      <c r="G559" s="125">
        <f>(Egresos!F389)</f>
        <v>45000</v>
      </c>
      <c r="H559" s="126"/>
    </row>
    <row r="560" spans="1:8" outlineLevel="1" x14ac:dyDescent="0.25">
      <c r="A560" s="10" t="str">
        <f>Egresos!A390</f>
        <v>SSS.31.02.999.000.000</v>
      </c>
      <c r="B560" s="21"/>
      <c r="C560" s="22" t="str">
        <f>Egresos!B390</f>
        <v>Otros Gastos</v>
      </c>
      <c r="D560" s="23">
        <f>(Egresos!C390)</f>
        <v>0</v>
      </c>
      <c r="E560" s="23">
        <f>(Egresos!D390)</f>
        <v>0</v>
      </c>
      <c r="F560" s="24">
        <f>(Egresos!E390)</f>
        <v>0</v>
      </c>
      <c r="G560" s="125">
        <f>(Egresos!F390)</f>
        <v>0</v>
      </c>
      <c r="H560" s="126"/>
    </row>
    <row r="561" spans="1:8" outlineLevel="1" x14ac:dyDescent="0.25">
      <c r="A561" s="10" t="str">
        <f>Egresos!A391</f>
        <v>SSS.32.00.000.000.000</v>
      </c>
      <c r="B561" s="21"/>
      <c r="C561" s="22" t="str">
        <f>Egresos!B391</f>
        <v>CxP PRESTAMOS</v>
      </c>
      <c r="D561" s="23">
        <f>(Egresos!C391)</f>
        <v>0</v>
      </c>
      <c r="E561" s="23">
        <f>(Egresos!D391)</f>
        <v>0</v>
      </c>
      <c r="F561" s="24">
        <f>(Egresos!E391)</f>
        <v>0</v>
      </c>
      <c r="G561" s="125">
        <f>(Egresos!F391)</f>
        <v>0</v>
      </c>
      <c r="H561" s="126"/>
    </row>
    <row r="562" spans="1:8" outlineLevel="1" x14ac:dyDescent="0.25">
      <c r="A562" s="10" t="str">
        <f>Egresos!A392</f>
        <v>SSS.32.06.000.000.000</v>
      </c>
      <c r="B562" s="21"/>
      <c r="C562" s="22" t="str">
        <f>Egresos!B392</f>
        <v>POR ANTICIPOS A CONTRATISTAS</v>
      </c>
      <c r="D562" s="23">
        <f>(Egresos!C392)</f>
        <v>0</v>
      </c>
      <c r="E562" s="23">
        <f>(Egresos!D392)</f>
        <v>0</v>
      </c>
      <c r="F562" s="24">
        <f>(Egresos!E392)</f>
        <v>0</v>
      </c>
      <c r="G562" s="125">
        <f>(Egresos!F392)</f>
        <v>0</v>
      </c>
      <c r="H562" s="126"/>
    </row>
    <row r="563" spans="1:8" outlineLevel="1" x14ac:dyDescent="0.25">
      <c r="A563" s="10" t="str">
        <f>Egresos!A393</f>
        <v>SSS.32.09.000.000.000</v>
      </c>
      <c r="B563" s="21"/>
      <c r="C563" s="22" t="str">
        <f>Egresos!B393</f>
        <v>POR VENTAS A PLAZO</v>
      </c>
      <c r="D563" s="23">
        <f>(Egresos!C393)</f>
        <v>0</v>
      </c>
      <c r="E563" s="23">
        <f>(Egresos!D393)</f>
        <v>0</v>
      </c>
      <c r="F563" s="24">
        <f>(Egresos!E393)</f>
        <v>0</v>
      </c>
      <c r="G563" s="125">
        <f>(Egresos!F393)</f>
        <v>0</v>
      </c>
      <c r="H563" s="126"/>
    </row>
    <row r="564" spans="1:8" x14ac:dyDescent="0.25">
      <c r="A564" s="10" t="str">
        <f>Egresos!A394</f>
        <v>SSS.33.00.000.000.000</v>
      </c>
      <c r="B564" s="21"/>
      <c r="C564" s="22" t="str">
        <f>Egresos!B394</f>
        <v>CxP TRANSFERENCIAS DE CAPITAL</v>
      </c>
      <c r="D564" s="23">
        <f>(Egresos!C394)</f>
        <v>0</v>
      </c>
      <c r="E564" s="23">
        <f>(Egresos!D394)</f>
        <v>0</v>
      </c>
      <c r="F564" s="24">
        <f>(Egresos!E394)</f>
        <v>0</v>
      </c>
      <c r="G564" s="125">
        <f>(Egresos!F394)</f>
        <v>0</v>
      </c>
      <c r="H564" s="126"/>
    </row>
    <row r="565" spans="1:8" outlineLevel="1" x14ac:dyDescent="0.25">
      <c r="A565" s="10" t="str">
        <f>Egresos!A395</f>
        <v>SSS.33.01.000.000.000</v>
      </c>
      <c r="B565" s="21"/>
      <c r="C565" s="22" t="str">
        <f>Egresos!B395</f>
        <v>AL SECTOR PRIVADO</v>
      </c>
      <c r="D565" s="23">
        <f>(Egresos!C395)</f>
        <v>0</v>
      </c>
      <c r="E565" s="23">
        <f>(Egresos!D395)</f>
        <v>0</v>
      </c>
      <c r="F565" s="24">
        <f>(Egresos!E395)</f>
        <v>0</v>
      </c>
      <c r="G565" s="125">
        <f>(Egresos!F395)</f>
        <v>0</v>
      </c>
      <c r="H565" s="126"/>
    </row>
    <row r="566" spans="1:8" outlineLevel="1" x14ac:dyDescent="0.25">
      <c r="A566" s="10" t="str">
        <f>Egresos!A396</f>
        <v>SSS.33.03.000.000.000</v>
      </c>
      <c r="B566" s="21"/>
      <c r="C566" s="22" t="str">
        <f>Egresos!B396</f>
        <v>A OTRAS ENTIDADES PUBLICAS</v>
      </c>
      <c r="D566" s="23">
        <f>(Egresos!C396)</f>
        <v>0</v>
      </c>
      <c r="E566" s="23">
        <f>(Egresos!D396)</f>
        <v>0</v>
      </c>
      <c r="F566" s="24">
        <f>(Egresos!E396)</f>
        <v>0</v>
      </c>
      <c r="G566" s="125">
        <f>(Egresos!F396)</f>
        <v>0</v>
      </c>
      <c r="H566" s="126"/>
    </row>
    <row r="567" spans="1:8" outlineLevel="1" x14ac:dyDescent="0.25">
      <c r="A567" s="10" t="str">
        <f>Egresos!A397</f>
        <v>SSS.33.03.001.000.000</v>
      </c>
      <c r="B567" s="21"/>
      <c r="C567" s="22" t="str">
        <f>Egresos!B397</f>
        <v>A los Servicios Regionales de Vivienda y Urbanización</v>
      </c>
      <c r="D567" s="23">
        <f>(Egresos!C397)</f>
        <v>0</v>
      </c>
      <c r="E567" s="23">
        <f>(Egresos!D397)</f>
        <v>0</v>
      </c>
      <c r="F567" s="24">
        <f>(Egresos!E397)</f>
        <v>0</v>
      </c>
      <c r="G567" s="125">
        <f>(Egresos!F397)</f>
        <v>0</v>
      </c>
      <c r="H567" s="126"/>
    </row>
    <row r="568" spans="1:8" outlineLevel="1" x14ac:dyDescent="0.25">
      <c r="A568" s="10" t="str">
        <f>Egresos!A398</f>
        <v>SSS.33.03.001.001.000</v>
      </c>
      <c r="B568" s="21"/>
      <c r="C568" s="22" t="str">
        <f>Egresos!B398</f>
        <v>Programa Pavimentos Participativos</v>
      </c>
      <c r="D568" s="23">
        <f>(Egresos!C398)</f>
        <v>0</v>
      </c>
      <c r="E568" s="23">
        <f>(Egresos!D398)</f>
        <v>0</v>
      </c>
      <c r="F568" s="24">
        <f>(Egresos!E398)</f>
        <v>0</v>
      </c>
      <c r="G568" s="125">
        <f>(Egresos!F398)</f>
        <v>0</v>
      </c>
      <c r="H568" s="126"/>
    </row>
    <row r="569" spans="1:8" outlineLevel="1" x14ac:dyDescent="0.25">
      <c r="A569" s="10" t="str">
        <f>Egresos!A399</f>
        <v>SSS.33.03.001.002.000</v>
      </c>
      <c r="B569" s="21"/>
      <c r="C569" s="22" t="str">
        <f>Egresos!B399</f>
        <v>Programa Mejoramiento Condominios Sociales</v>
      </c>
      <c r="D569" s="23">
        <f>(Egresos!C399)</f>
        <v>0</v>
      </c>
      <c r="E569" s="23">
        <f>(Egresos!D399)</f>
        <v>0</v>
      </c>
      <c r="F569" s="24">
        <f>(Egresos!E399)</f>
        <v>0</v>
      </c>
      <c r="G569" s="125">
        <f>(Egresos!F399)</f>
        <v>0</v>
      </c>
      <c r="H569" s="126"/>
    </row>
    <row r="570" spans="1:8" outlineLevel="1" x14ac:dyDescent="0.25">
      <c r="A570" s="10" t="str">
        <f>Egresos!A400</f>
        <v>SSS.33.03.001.003.000</v>
      </c>
      <c r="B570" s="21"/>
      <c r="C570" s="22" t="str">
        <f>Egresos!B400</f>
        <v>Programa Rehabilitación de Espacios Públicos</v>
      </c>
      <c r="D570" s="23">
        <f>(Egresos!C400)</f>
        <v>0</v>
      </c>
      <c r="E570" s="23">
        <f>(Egresos!D400)</f>
        <v>0</v>
      </c>
      <c r="F570" s="24">
        <f>(Egresos!E400)</f>
        <v>0</v>
      </c>
      <c r="G570" s="125">
        <f>(Egresos!F400)</f>
        <v>0</v>
      </c>
      <c r="H570" s="126"/>
    </row>
    <row r="571" spans="1:8" outlineLevel="1" x14ac:dyDescent="0.25">
      <c r="A571" s="10" t="str">
        <f>Egresos!A401</f>
        <v>SSS.33.03.001.004.000</v>
      </c>
      <c r="B571" s="21"/>
      <c r="C571" s="22" t="str">
        <f>Egresos!B401</f>
        <v>Programas Urbanos</v>
      </c>
      <c r="D571" s="23">
        <f>(Egresos!C401)</f>
        <v>0</v>
      </c>
      <c r="E571" s="23">
        <f>(Egresos!D401)</f>
        <v>0</v>
      </c>
      <c r="F571" s="24">
        <f>(Egresos!E401)</f>
        <v>0</v>
      </c>
      <c r="G571" s="125">
        <f>(Egresos!F401)</f>
        <v>0</v>
      </c>
      <c r="H571" s="126"/>
    </row>
    <row r="572" spans="1:8" x14ac:dyDescent="0.25">
      <c r="A572" s="10" t="str">
        <f>Egresos!A402</f>
        <v>SSS.33.03.099.000.000</v>
      </c>
      <c r="B572" s="21"/>
      <c r="C572" s="22" t="str">
        <f>Egresos!B402</f>
        <v>A Otras Entidades Públicas</v>
      </c>
      <c r="D572" s="23">
        <f>(Egresos!C402)</f>
        <v>0</v>
      </c>
      <c r="E572" s="23">
        <f>(Egresos!D402)</f>
        <v>0</v>
      </c>
      <c r="F572" s="24">
        <f>(Egresos!E402)</f>
        <v>0</v>
      </c>
      <c r="G572" s="125">
        <f>(Egresos!F402)</f>
        <v>0</v>
      </c>
      <c r="H572" s="126"/>
    </row>
    <row r="573" spans="1:8" outlineLevel="1" x14ac:dyDescent="0.25">
      <c r="A573" s="10" t="str">
        <f>Egresos!A403</f>
        <v>SSS.34.00.000.000.000</v>
      </c>
      <c r="B573" s="21"/>
      <c r="C573" s="22" t="str">
        <f>Egresos!B403</f>
        <v>CxP SERVICIO DE LA DEUDA</v>
      </c>
      <c r="D573" s="23">
        <f>(Egresos!C403)</f>
        <v>411639</v>
      </c>
      <c r="E573" s="23">
        <f>(Egresos!D403)</f>
        <v>300139</v>
      </c>
      <c r="F573" s="24">
        <f>(Egresos!E403)</f>
        <v>249416.9</v>
      </c>
      <c r="G573" s="125">
        <f>(Egresos!F403)</f>
        <v>50722.100000000006</v>
      </c>
      <c r="H573" s="126"/>
    </row>
    <row r="574" spans="1:8" outlineLevel="1" x14ac:dyDescent="0.25">
      <c r="A574" s="10" t="str">
        <f>Egresos!A404</f>
        <v>SSS.34.01.000.000.000</v>
      </c>
      <c r="B574" s="21"/>
      <c r="C574" s="22" t="str">
        <f>Egresos!B404</f>
        <v>AMORTIZACION DEUDA INTERNA</v>
      </c>
      <c r="D574" s="23">
        <f>(Egresos!C404)</f>
        <v>0</v>
      </c>
      <c r="E574" s="23">
        <f>(Egresos!D404)</f>
        <v>0</v>
      </c>
      <c r="F574" s="24">
        <f>(Egresos!E404)</f>
        <v>0</v>
      </c>
      <c r="G574" s="125">
        <f>(Egresos!F404)</f>
        <v>0</v>
      </c>
      <c r="H574" s="126"/>
    </row>
    <row r="575" spans="1:8" outlineLevel="1" x14ac:dyDescent="0.25">
      <c r="A575" s="10" t="str">
        <f>Egresos!A405</f>
        <v>SSS.34.01.002.000.000</v>
      </c>
      <c r="B575" s="21"/>
      <c r="C575" s="22" t="str">
        <f>Egresos!B405</f>
        <v>Empréstitos</v>
      </c>
      <c r="D575" s="23">
        <f>(Egresos!C405)</f>
        <v>0</v>
      </c>
      <c r="E575" s="23">
        <f>(Egresos!D405)</f>
        <v>0</v>
      </c>
      <c r="F575" s="24">
        <f>(Egresos!E405)</f>
        <v>0</v>
      </c>
      <c r="G575" s="125">
        <f>(Egresos!F405)</f>
        <v>0</v>
      </c>
      <c r="H575" s="126"/>
    </row>
    <row r="576" spans="1:8" outlineLevel="1" x14ac:dyDescent="0.25">
      <c r="A576" s="10" t="str">
        <f>Egresos!A406</f>
        <v>SSS.34.01.003.000.000</v>
      </c>
      <c r="B576" s="21"/>
      <c r="C576" s="22" t="str">
        <f>Egresos!B406</f>
        <v>Créditos de Proveedores</v>
      </c>
      <c r="D576" s="23">
        <f>(Egresos!C406)</f>
        <v>0</v>
      </c>
      <c r="E576" s="23">
        <f>(Egresos!D406)</f>
        <v>0</v>
      </c>
      <c r="F576" s="24">
        <f>(Egresos!E406)</f>
        <v>0</v>
      </c>
      <c r="G576" s="125">
        <f>(Egresos!F406)</f>
        <v>0</v>
      </c>
      <c r="H576" s="126"/>
    </row>
    <row r="577" spans="1:8" outlineLevel="1" x14ac:dyDescent="0.25">
      <c r="A577" s="10" t="str">
        <f>Egresos!A407</f>
        <v>SSS.34.03.000.000.000</v>
      </c>
      <c r="B577" s="21"/>
      <c r="C577" s="22" t="str">
        <f>Egresos!B407</f>
        <v>INTERESES DEUDA INTERNA</v>
      </c>
      <c r="D577" s="23">
        <f>(Egresos!C407)</f>
        <v>0</v>
      </c>
      <c r="E577" s="23">
        <f>(Egresos!D407)</f>
        <v>0</v>
      </c>
      <c r="F577" s="24">
        <f>(Egresos!E407)</f>
        <v>0</v>
      </c>
      <c r="G577" s="125">
        <f>(Egresos!F407)</f>
        <v>0</v>
      </c>
      <c r="H577" s="126"/>
    </row>
    <row r="578" spans="1:8" outlineLevel="1" x14ac:dyDescent="0.25">
      <c r="A578" s="10" t="str">
        <f>Egresos!A408</f>
        <v>SSS.34.03.002.000.000</v>
      </c>
      <c r="B578" s="21"/>
      <c r="C578" s="22" t="str">
        <f>Egresos!B408</f>
        <v>Empréstitos</v>
      </c>
      <c r="D578" s="23">
        <f>(Egresos!C408)</f>
        <v>0</v>
      </c>
      <c r="E578" s="23">
        <f>(Egresos!D408)</f>
        <v>0</v>
      </c>
      <c r="F578" s="24">
        <f>(Egresos!E408)</f>
        <v>0</v>
      </c>
      <c r="G578" s="125">
        <f>(Egresos!F408)</f>
        <v>0</v>
      </c>
      <c r="H578" s="126"/>
    </row>
    <row r="579" spans="1:8" outlineLevel="1" x14ac:dyDescent="0.25">
      <c r="A579" s="10" t="str">
        <f>Egresos!A409</f>
        <v>SSS.34.03.003.000.000</v>
      </c>
      <c r="B579" s="21"/>
      <c r="C579" s="22" t="str">
        <f>Egresos!B409</f>
        <v>Créditos de Proveedores</v>
      </c>
      <c r="D579" s="23">
        <f>(Egresos!C409)</f>
        <v>0</v>
      </c>
      <c r="E579" s="23">
        <f>(Egresos!D409)</f>
        <v>0</v>
      </c>
      <c r="F579" s="24">
        <f>(Egresos!E409)</f>
        <v>0</v>
      </c>
      <c r="G579" s="125">
        <f>(Egresos!F409)</f>
        <v>0</v>
      </c>
      <c r="H579" s="126"/>
    </row>
    <row r="580" spans="1:8" outlineLevel="1" x14ac:dyDescent="0.25">
      <c r="A580" s="10" t="str">
        <f>Egresos!A410</f>
        <v>SSS.34.05.000.000.000</v>
      </c>
      <c r="B580" s="21"/>
      <c r="C580" s="22" t="str">
        <f>Egresos!B410</f>
        <v>OTROS GASTOS FINANC. DEUDA INTERNA</v>
      </c>
      <c r="D580" s="23">
        <f>(Egresos!C410)</f>
        <v>0</v>
      </c>
      <c r="E580" s="23">
        <f>(Egresos!D410)</f>
        <v>0</v>
      </c>
      <c r="F580" s="24">
        <f>(Egresos!E410)</f>
        <v>0</v>
      </c>
      <c r="G580" s="125">
        <f>(Egresos!F410)</f>
        <v>0</v>
      </c>
      <c r="H580" s="126"/>
    </row>
    <row r="581" spans="1:8" outlineLevel="1" x14ac:dyDescent="0.25">
      <c r="A581" s="10" t="str">
        <f>Egresos!A411</f>
        <v>SSS.34.05.002.000.000</v>
      </c>
      <c r="B581" s="21"/>
      <c r="C581" s="22" t="str">
        <f>Egresos!B411</f>
        <v>Empréstitos</v>
      </c>
      <c r="D581" s="23">
        <f>(Egresos!C411)</f>
        <v>0</v>
      </c>
      <c r="E581" s="23">
        <f>(Egresos!D411)</f>
        <v>0</v>
      </c>
      <c r="F581" s="24">
        <f>(Egresos!E411)</f>
        <v>0</v>
      </c>
      <c r="G581" s="125">
        <f>(Egresos!F411)</f>
        <v>0</v>
      </c>
      <c r="H581" s="126"/>
    </row>
    <row r="582" spans="1:8" outlineLevel="1" x14ac:dyDescent="0.25">
      <c r="A582" s="10" t="str">
        <f>Egresos!A412</f>
        <v>SSS.34.05.003.000.000</v>
      </c>
      <c r="B582" s="21"/>
      <c r="C582" s="22" t="str">
        <f>Egresos!B412</f>
        <v>Créditos de Proveedores</v>
      </c>
      <c r="D582" s="23">
        <f>(Egresos!C412)</f>
        <v>0</v>
      </c>
      <c r="E582" s="23">
        <f>(Egresos!D412)</f>
        <v>0</v>
      </c>
      <c r="F582" s="24">
        <f>(Egresos!E412)</f>
        <v>0</v>
      </c>
      <c r="G582" s="125">
        <f>(Egresos!F412)</f>
        <v>0</v>
      </c>
      <c r="H582" s="126"/>
    </row>
    <row r="583" spans="1:8" outlineLevel="1" x14ac:dyDescent="0.25">
      <c r="A583" s="10" t="str">
        <f>Egresos!A413</f>
        <v>SSS.34.07.000.000.000</v>
      </c>
      <c r="B583" s="21"/>
      <c r="C583" s="22" t="str">
        <f>Egresos!B413</f>
        <v>DEUDA FLOTANTE</v>
      </c>
      <c r="D583" s="23">
        <f>(Egresos!C413)</f>
        <v>411639</v>
      </c>
      <c r="E583" s="23">
        <f>(Egresos!D413)</f>
        <v>300139</v>
      </c>
      <c r="F583" s="24">
        <f>(Egresos!E413)</f>
        <v>249416.9</v>
      </c>
      <c r="G583" s="125">
        <f>(Egresos!F413)</f>
        <v>50722.100000000006</v>
      </c>
      <c r="H583" s="126"/>
    </row>
    <row r="584" spans="1:8" outlineLevel="1" x14ac:dyDescent="0.25">
      <c r="A584" s="10" t="str">
        <f>Egresos!A414</f>
        <v>SSS.35.00.000.000.000</v>
      </c>
      <c r="B584" s="21"/>
      <c r="C584" s="22" t="str">
        <f>Egresos!B414</f>
        <v>SALDO FINAL DE CAJA</v>
      </c>
      <c r="D584" s="23">
        <f>(Egresos!C414)</f>
        <v>0</v>
      </c>
      <c r="E584" s="23">
        <f>(Egresos!D414)</f>
        <v>55000</v>
      </c>
      <c r="F584" s="24">
        <f>(Egresos!E414)</f>
        <v>0</v>
      </c>
      <c r="G584" s="125">
        <f>(Egresos!F414)</f>
        <v>55000</v>
      </c>
      <c r="H584" s="126"/>
    </row>
    <row r="586" spans="1:8" x14ac:dyDescent="0.25">
      <c r="C586" s="170" t="s">
        <v>1388</v>
      </c>
    </row>
  </sheetData>
  <mergeCells count="582">
    <mergeCell ref="B9:G9"/>
    <mergeCell ref="B10:G10"/>
    <mergeCell ref="B11:G11"/>
    <mergeCell ref="G13:H13"/>
    <mergeCell ref="A1:A2"/>
    <mergeCell ref="B4:G4"/>
    <mergeCell ref="B5:G5"/>
    <mergeCell ref="B6:G6"/>
    <mergeCell ref="B1:I1"/>
    <mergeCell ref="G14:H14"/>
    <mergeCell ref="G15:H15"/>
    <mergeCell ref="G16:H16"/>
    <mergeCell ref="G17:H17"/>
    <mergeCell ref="G18:H18"/>
    <mergeCell ref="G19:H19"/>
    <mergeCell ref="A13:B13"/>
    <mergeCell ref="B171:G171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3:H23"/>
    <mergeCell ref="G24:H24"/>
    <mergeCell ref="G25:H25"/>
    <mergeCell ref="G38:H38"/>
    <mergeCell ref="G39:H39"/>
    <mergeCell ref="G40:H40"/>
    <mergeCell ref="G41:H41"/>
    <mergeCell ref="G42:H42"/>
    <mergeCell ref="G43:H43"/>
    <mergeCell ref="G32:H32"/>
    <mergeCell ref="G33:H33"/>
    <mergeCell ref="G34:H34"/>
    <mergeCell ref="G35:H35"/>
    <mergeCell ref="G36:H36"/>
    <mergeCell ref="G37:H37"/>
    <mergeCell ref="G50:H50"/>
    <mergeCell ref="G51:H51"/>
    <mergeCell ref="G52:H52"/>
    <mergeCell ref="G53:H53"/>
    <mergeCell ref="G54:H54"/>
    <mergeCell ref="G55:H55"/>
    <mergeCell ref="G44:H44"/>
    <mergeCell ref="G45:H45"/>
    <mergeCell ref="G46:H46"/>
    <mergeCell ref="G47:H47"/>
    <mergeCell ref="G48:H48"/>
    <mergeCell ref="G49:H49"/>
    <mergeCell ref="G62:H62"/>
    <mergeCell ref="G63:H63"/>
    <mergeCell ref="G64:H64"/>
    <mergeCell ref="G65:H65"/>
    <mergeCell ref="G66:H66"/>
    <mergeCell ref="G67:H67"/>
    <mergeCell ref="G56:H56"/>
    <mergeCell ref="G57:H57"/>
    <mergeCell ref="G58:H58"/>
    <mergeCell ref="G59:H59"/>
    <mergeCell ref="G60:H60"/>
    <mergeCell ref="G61:H61"/>
    <mergeCell ref="G74:H74"/>
    <mergeCell ref="G75:H75"/>
    <mergeCell ref="G76:H76"/>
    <mergeCell ref="G77:H77"/>
    <mergeCell ref="G78:H78"/>
    <mergeCell ref="G79:H79"/>
    <mergeCell ref="G68:H68"/>
    <mergeCell ref="G69:H69"/>
    <mergeCell ref="G70:H70"/>
    <mergeCell ref="G71:H71"/>
    <mergeCell ref="G72:H72"/>
    <mergeCell ref="G73:H73"/>
    <mergeCell ref="G85:H85"/>
    <mergeCell ref="G86:H86"/>
    <mergeCell ref="G87:H87"/>
    <mergeCell ref="G88:H88"/>
    <mergeCell ref="G89:H89"/>
    <mergeCell ref="G90:H90"/>
    <mergeCell ref="G80:H80"/>
    <mergeCell ref="G81:H81"/>
    <mergeCell ref="G82:H82"/>
    <mergeCell ref="G83:H83"/>
    <mergeCell ref="G84:H84"/>
    <mergeCell ref="G97:H97"/>
    <mergeCell ref="G98:H98"/>
    <mergeCell ref="G99:H99"/>
    <mergeCell ref="G100:H100"/>
    <mergeCell ref="G101:H101"/>
    <mergeCell ref="G102:H102"/>
    <mergeCell ref="G91:H91"/>
    <mergeCell ref="G92:H92"/>
    <mergeCell ref="G93:H93"/>
    <mergeCell ref="G94:H94"/>
    <mergeCell ref="G95:H95"/>
    <mergeCell ref="G96:H96"/>
    <mergeCell ref="G109:H109"/>
    <mergeCell ref="G110:H110"/>
    <mergeCell ref="G111:H111"/>
    <mergeCell ref="G112:H112"/>
    <mergeCell ref="G113:H113"/>
    <mergeCell ref="G114:H114"/>
    <mergeCell ref="G103:H103"/>
    <mergeCell ref="G104:H104"/>
    <mergeCell ref="G105:H105"/>
    <mergeCell ref="G106:H106"/>
    <mergeCell ref="G107:H107"/>
    <mergeCell ref="G108:H108"/>
    <mergeCell ref="G121:H121"/>
    <mergeCell ref="G122:H122"/>
    <mergeCell ref="G123:H123"/>
    <mergeCell ref="G124:H124"/>
    <mergeCell ref="G125:H125"/>
    <mergeCell ref="G126:H126"/>
    <mergeCell ref="G115:H115"/>
    <mergeCell ref="G116:H116"/>
    <mergeCell ref="G117:H117"/>
    <mergeCell ref="G118:H118"/>
    <mergeCell ref="G119:H119"/>
    <mergeCell ref="G120:H120"/>
    <mergeCell ref="G133:H133"/>
    <mergeCell ref="G134:H134"/>
    <mergeCell ref="G135:H135"/>
    <mergeCell ref="G136:H136"/>
    <mergeCell ref="G137:H137"/>
    <mergeCell ref="G138:H138"/>
    <mergeCell ref="G127:H127"/>
    <mergeCell ref="G128:H128"/>
    <mergeCell ref="G129:H129"/>
    <mergeCell ref="G130:H130"/>
    <mergeCell ref="G131:H131"/>
    <mergeCell ref="G132:H132"/>
    <mergeCell ref="G145:H145"/>
    <mergeCell ref="G146:H146"/>
    <mergeCell ref="G147:H147"/>
    <mergeCell ref="G148:H148"/>
    <mergeCell ref="G149:H149"/>
    <mergeCell ref="G150:H150"/>
    <mergeCell ref="G139:H139"/>
    <mergeCell ref="G140:H140"/>
    <mergeCell ref="G141:H141"/>
    <mergeCell ref="G142:H142"/>
    <mergeCell ref="G143:H143"/>
    <mergeCell ref="G144:H144"/>
    <mergeCell ref="G157:H157"/>
    <mergeCell ref="G158:H158"/>
    <mergeCell ref="G159:H159"/>
    <mergeCell ref="G160:H160"/>
    <mergeCell ref="G161:H161"/>
    <mergeCell ref="G162:H162"/>
    <mergeCell ref="G151:H151"/>
    <mergeCell ref="G152:H152"/>
    <mergeCell ref="G153:H153"/>
    <mergeCell ref="G154:H154"/>
    <mergeCell ref="G155:H155"/>
    <mergeCell ref="G156:H156"/>
    <mergeCell ref="A169:C169"/>
    <mergeCell ref="G169:H169"/>
    <mergeCell ref="G173:H173"/>
    <mergeCell ref="G174:H174"/>
    <mergeCell ref="G175:H175"/>
    <mergeCell ref="G176:H176"/>
    <mergeCell ref="G163:H163"/>
    <mergeCell ref="G164:H164"/>
    <mergeCell ref="G165:H165"/>
    <mergeCell ref="G166:H166"/>
    <mergeCell ref="G167:H167"/>
    <mergeCell ref="G168:H168"/>
    <mergeCell ref="A172:B172"/>
    <mergeCell ref="G172:H172"/>
    <mergeCell ref="G183:H183"/>
    <mergeCell ref="G184:H184"/>
    <mergeCell ref="G185:H185"/>
    <mergeCell ref="G186:H186"/>
    <mergeCell ref="G187:H187"/>
    <mergeCell ref="G188:H188"/>
    <mergeCell ref="G177:H177"/>
    <mergeCell ref="G178:H178"/>
    <mergeCell ref="G179:H179"/>
    <mergeCell ref="G180:H180"/>
    <mergeCell ref="G181:H181"/>
    <mergeCell ref="G182:H182"/>
    <mergeCell ref="G195:H195"/>
    <mergeCell ref="G196:H196"/>
    <mergeCell ref="G197:H197"/>
    <mergeCell ref="G198:H198"/>
    <mergeCell ref="G199:H199"/>
    <mergeCell ref="G200:H200"/>
    <mergeCell ref="G189:H189"/>
    <mergeCell ref="G190:H190"/>
    <mergeCell ref="G191:H191"/>
    <mergeCell ref="G192:H192"/>
    <mergeCell ref="G193:H193"/>
    <mergeCell ref="G194:H194"/>
    <mergeCell ref="G207:H207"/>
    <mergeCell ref="G208:H208"/>
    <mergeCell ref="G209:H209"/>
    <mergeCell ref="G210:H210"/>
    <mergeCell ref="G211:H211"/>
    <mergeCell ref="G212:H212"/>
    <mergeCell ref="G201:H201"/>
    <mergeCell ref="G202:H202"/>
    <mergeCell ref="G203:H203"/>
    <mergeCell ref="G204:H204"/>
    <mergeCell ref="G205:H205"/>
    <mergeCell ref="G206:H206"/>
    <mergeCell ref="G219:H219"/>
    <mergeCell ref="G220:H220"/>
    <mergeCell ref="G221:H221"/>
    <mergeCell ref="G222:H222"/>
    <mergeCell ref="G223:H223"/>
    <mergeCell ref="G224:H224"/>
    <mergeCell ref="G213:H213"/>
    <mergeCell ref="G214:H214"/>
    <mergeCell ref="G215:H215"/>
    <mergeCell ref="G216:H216"/>
    <mergeCell ref="G217:H217"/>
    <mergeCell ref="G218:H218"/>
    <mergeCell ref="G231:H231"/>
    <mergeCell ref="G232:H232"/>
    <mergeCell ref="G233:H233"/>
    <mergeCell ref="G234:H234"/>
    <mergeCell ref="G235:H235"/>
    <mergeCell ref="G236:H236"/>
    <mergeCell ref="G225:H225"/>
    <mergeCell ref="G226:H226"/>
    <mergeCell ref="G227:H227"/>
    <mergeCell ref="G228:H228"/>
    <mergeCell ref="G229:H229"/>
    <mergeCell ref="G230:H230"/>
    <mergeCell ref="G243:H243"/>
    <mergeCell ref="G244:H244"/>
    <mergeCell ref="G245:H245"/>
    <mergeCell ref="G246:H246"/>
    <mergeCell ref="G247:H247"/>
    <mergeCell ref="G248:H248"/>
    <mergeCell ref="G237:H237"/>
    <mergeCell ref="G238:H238"/>
    <mergeCell ref="G239:H239"/>
    <mergeCell ref="G240:H240"/>
    <mergeCell ref="G241:H241"/>
    <mergeCell ref="G242:H242"/>
    <mergeCell ref="G255:H255"/>
    <mergeCell ref="G256:H256"/>
    <mergeCell ref="G257:H257"/>
    <mergeCell ref="G258:H258"/>
    <mergeCell ref="G259:H259"/>
    <mergeCell ref="G260:H260"/>
    <mergeCell ref="G249:H249"/>
    <mergeCell ref="G250:H250"/>
    <mergeCell ref="G251:H251"/>
    <mergeCell ref="G252:H252"/>
    <mergeCell ref="G253:H253"/>
    <mergeCell ref="G254:H254"/>
    <mergeCell ref="G267:H267"/>
    <mergeCell ref="G268:H268"/>
    <mergeCell ref="G269:H269"/>
    <mergeCell ref="G270:H270"/>
    <mergeCell ref="G271:H271"/>
    <mergeCell ref="G272:H272"/>
    <mergeCell ref="G261:H261"/>
    <mergeCell ref="G262:H262"/>
    <mergeCell ref="G263:H263"/>
    <mergeCell ref="G264:H264"/>
    <mergeCell ref="G265:H265"/>
    <mergeCell ref="G266:H266"/>
    <mergeCell ref="G279:H279"/>
    <mergeCell ref="G280:H280"/>
    <mergeCell ref="G281:H281"/>
    <mergeCell ref="G282:H282"/>
    <mergeCell ref="G283:H283"/>
    <mergeCell ref="G284:H284"/>
    <mergeCell ref="G273:H273"/>
    <mergeCell ref="G274:H274"/>
    <mergeCell ref="G275:H275"/>
    <mergeCell ref="G276:H276"/>
    <mergeCell ref="G277:H277"/>
    <mergeCell ref="G278:H278"/>
    <mergeCell ref="G291:H291"/>
    <mergeCell ref="G292:H292"/>
    <mergeCell ref="G293:H293"/>
    <mergeCell ref="G294:H294"/>
    <mergeCell ref="G295:H295"/>
    <mergeCell ref="G296:H296"/>
    <mergeCell ref="G285:H285"/>
    <mergeCell ref="G286:H286"/>
    <mergeCell ref="G287:H287"/>
    <mergeCell ref="G288:H288"/>
    <mergeCell ref="G289:H289"/>
    <mergeCell ref="G290:H290"/>
    <mergeCell ref="G303:H303"/>
    <mergeCell ref="G304:H304"/>
    <mergeCell ref="G305:H305"/>
    <mergeCell ref="G306:H306"/>
    <mergeCell ref="G307:H307"/>
    <mergeCell ref="G308:H308"/>
    <mergeCell ref="G297:H297"/>
    <mergeCell ref="G298:H298"/>
    <mergeCell ref="G299:H299"/>
    <mergeCell ref="G300:H300"/>
    <mergeCell ref="G301:H301"/>
    <mergeCell ref="G302:H302"/>
    <mergeCell ref="G315:H315"/>
    <mergeCell ref="G316:H316"/>
    <mergeCell ref="G317:H317"/>
    <mergeCell ref="G318:H318"/>
    <mergeCell ref="G319:H319"/>
    <mergeCell ref="G320:H320"/>
    <mergeCell ref="G309:H309"/>
    <mergeCell ref="G310:H310"/>
    <mergeCell ref="G311:H311"/>
    <mergeCell ref="G312:H312"/>
    <mergeCell ref="G313:H313"/>
    <mergeCell ref="G314:H314"/>
    <mergeCell ref="G327:H327"/>
    <mergeCell ref="G328:H328"/>
    <mergeCell ref="G329:H329"/>
    <mergeCell ref="G330:H330"/>
    <mergeCell ref="G331:H331"/>
    <mergeCell ref="G332:H332"/>
    <mergeCell ref="G321:H321"/>
    <mergeCell ref="G322:H322"/>
    <mergeCell ref="G323:H323"/>
    <mergeCell ref="G324:H324"/>
    <mergeCell ref="G325:H325"/>
    <mergeCell ref="G326:H326"/>
    <mergeCell ref="G339:H339"/>
    <mergeCell ref="G340:H340"/>
    <mergeCell ref="G341:H341"/>
    <mergeCell ref="G342:H342"/>
    <mergeCell ref="G343:H343"/>
    <mergeCell ref="G344:H344"/>
    <mergeCell ref="G333:H333"/>
    <mergeCell ref="G334:H334"/>
    <mergeCell ref="G335:H335"/>
    <mergeCell ref="G336:H336"/>
    <mergeCell ref="G337:H337"/>
    <mergeCell ref="G338:H338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87:H387"/>
    <mergeCell ref="G388:H388"/>
    <mergeCell ref="G389:H389"/>
    <mergeCell ref="G390:H390"/>
    <mergeCell ref="G391:H391"/>
    <mergeCell ref="G392:H392"/>
    <mergeCell ref="G381:H381"/>
    <mergeCell ref="G382:H382"/>
    <mergeCell ref="G383:H383"/>
    <mergeCell ref="G384:H384"/>
    <mergeCell ref="G385:H385"/>
    <mergeCell ref="G386:H386"/>
    <mergeCell ref="G399:H399"/>
    <mergeCell ref="G400:H400"/>
    <mergeCell ref="G401:H401"/>
    <mergeCell ref="G402:H402"/>
    <mergeCell ref="G403:H403"/>
    <mergeCell ref="G404:H404"/>
    <mergeCell ref="G393:H393"/>
    <mergeCell ref="G394:H394"/>
    <mergeCell ref="G395:H395"/>
    <mergeCell ref="G396:H396"/>
    <mergeCell ref="G397:H397"/>
    <mergeCell ref="G398:H398"/>
    <mergeCell ref="G411:H411"/>
    <mergeCell ref="G412:H412"/>
    <mergeCell ref="G413:H413"/>
    <mergeCell ref="G414:H414"/>
    <mergeCell ref="G415:H415"/>
    <mergeCell ref="G416:H416"/>
    <mergeCell ref="G405:H405"/>
    <mergeCell ref="G406:H406"/>
    <mergeCell ref="G407:H407"/>
    <mergeCell ref="G408:H408"/>
    <mergeCell ref="G409:H409"/>
    <mergeCell ref="G410:H410"/>
    <mergeCell ref="G423:H423"/>
    <mergeCell ref="G424:H424"/>
    <mergeCell ref="G425:H425"/>
    <mergeCell ref="G426:H426"/>
    <mergeCell ref="G427:H427"/>
    <mergeCell ref="G428:H428"/>
    <mergeCell ref="G417:H417"/>
    <mergeCell ref="G418:H418"/>
    <mergeCell ref="G419:H419"/>
    <mergeCell ref="G420:H420"/>
    <mergeCell ref="G421:H421"/>
    <mergeCell ref="G422:H422"/>
    <mergeCell ref="G435:H435"/>
    <mergeCell ref="G436:H436"/>
    <mergeCell ref="G437:H437"/>
    <mergeCell ref="G438:H438"/>
    <mergeCell ref="G439:H439"/>
    <mergeCell ref="G440:H440"/>
    <mergeCell ref="G429:H429"/>
    <mergeCell ref="G430:H430"/>
    <mergeCell ref="G431:H431"/>
    <mergeCell ref="G432:H432"/>
    <mergeCell ref="G433:H433"/>
    <mergeCell ref="G434:H434"/>
    <mergeCell ref="G447:H447"/>
    <mergeCell ref="G448:H448"/>
    <mergeCell ref="G449:H449"/>
    <mergeCell ref="G450:H450"/>
    <mergeCell ref="G451:H451"/>
    <mergeCell ref="G452:H452"/>
    <mergeCell ref="G441:H441"/>
    <mergeCell ref="G442:H442"/>
    <mergeCell ref="G443:H443"/>
    <mergeCell ref="G444:H444"/>
    <mergeCell ref="G445:H445"/>
    <mergeCell ref="G446:H446"/>
    <mergeCell ref="G459:H459"/>
    <mergeCell ref="G460:H460"/>
    <mergeCell ref="G461:H461"/>
    <mergeCell ref="G462:H462"/>
    <mergeCell ref="G463:H463"/>
    <mergeCell ref="G464:H464"/>
    <mergeCell ref="G453:H453"/>
    <mergeCell ref="G454:H454"/>
    <mergeCell ref="G455:H455"/>
    <mergeCell ref="G456:H456"/>
    <mergeCell ref="G457:H457"/>
    <mergeCell ref="G458:H458"/>
    <mergeCell ref="G471:H471"/>
    <mergeCell ref="G472:H472"/>
    <mergeCell ref="G473:H473"/>
    <mergeCell ref="G474:H474"/>
    <mergeCell ref="G475:H475"/>
    <mergeCell ref="G476:H476"/>
    <mergeCell ref="G465:H465"/>
    <mergeCell ref="G466:H466"/>
    <mergeCell ref="G467:H467"/>
    <mergeCell ref="G468:H468"/>
    <mergeCell ref="G469:H469"/>
    <mergeCell ref="G470:H470"/>
    <mergeCell ref="G483:H483"/>
    <mergeCell ref="G484:H484"/>
    <mergeCell ref="G485:H485"/>
    <mergeCell ref="G486:H486"/>
    <mergeCell ref="G487:H487"/>
    <mergeCell ref="G488:H488"/>
    <mergeCell ref="G477:H477"/>
    <mergeCell ref="G478:H478"/>
    <mergeCell ref="G479:H479"/>
    <mergeCell ref="G480:H480"/>
    <mergeCell ref="G481:H481"/>
    <mergeCell ref="G482:H482"/>
    <mergeCell ref="G495:H495"/>
    <mergeCell ref="G496:H496"/>
    <mergeCell ref="G497:H497"/>
    <mergeCell ref="G498:H498"/>
    <mergeCell ref="G499:H499"/>
    <mergeCell ref="G500:H500"/>
    <mergeCell ref="G489:H489"/>
    <mergeCell ref="G490:H490"/>
    <mergeCell ref="G491:H491"/>
    <mergeCell ref="G492:H492"/>
    <mergeCell ref="G493:H493"/>
    <mergeCell ref="G494:H494"/>
    <mergeCell ref="G507:H507"/>
    <mergeCell ref="G508:H508"/>
    <mergeCell ref="G509:H509"/>
    <mergeCell ref="G510:H510"/>
    <mergeCell ref="G511:H511"/>
    <mergeCell ref="G512:H512"/>
    <mergeCell ref="G501:H501"/>
    <mergeCell ref="G502:H502"/>
    <mergeCell ref="G503:H503"/>
    <mergeCell ref="G504:H504"/>
    <mergeCell ref="G505:H505"/>
    <mergeCell ref="G506:H506"/>
    <mergeCell ref="G519:H519"/>
    <mergeCell ref="G520:H520"/>
    <mergeCell ref="G521:H521"/>
    <mergeCell ref="G522:H522"/>
    <mergeCell ref="G523:H523"/>
    <mergeCell ref="G524:H524"/>
    <mergeCell ref="G513:H513"/>
    <mergeCell ref="G514:H514"/>
    <mergeCell ref="G515:H515"/>
    <mergeCell ref="G516:H516"/>
    <mergeCell ref="G517:H517"/>
    <mergeCell ref="G518:H518"/>
    <mergeCell ref="G531:H531"/>
    <mergeCell ref="G532:H532"/>
    <mergeCell ref="G533:H533"/>
    <mergeCell ref="G534:H534"/>
    <mergeCell ref="G535:H535"/>
    <mergeCell ref="G536:H536"/>
    <mergeCell ref="G525:H525"/>
    <mergeCell ref="G526:H526"/>
    <mergeCell ref="G527:H527"/>
    <mergeCell ref="G528:H528"/>
    <mergeCell ref="G529:H529"/>
    <mergeCell ref="G530:H530"/>
    <mergeCell ref="G543:H543"/>
    <mergeCell ref="G544:H544"/>
    <mergeCell ref="G545:H545"/>
    <mergeCell ref="G546:H546"/>
    <mergeCell ref="G547:H547"/>
    <mergeCell ref="G548:H548"/>
    <mergeCell ref="G537:H537"/>
    <mergeCell ref="G538:H538"/>
    <mergeCell ref="G539:H539"/>
    <mergeCell ref="G540:H540"/>
    <mergeCell ref="G541:H541"/>
    <mergeCell ref="G542:H542"/>
    <mergeCell ref="G555:H555"/>
    <mergeCell ref="G556:H556"/>
    <mergeCell ref="G557:H557"/>
    <mergeCell ref="G558:H558"/>
    <mergeCell ref="G559:H559"/>
    <mergeCell ref="G560:H560"/>
    <mergeCell ref="G549:H549"/>
    <mergeCell ref="G550:H550"/>
    <mergeCell ref="G551:H551"/>
    <mergeCell ref="G552:H552"/>
    <mergeCell ref="G553:H553"/>
    <mergeCell ref="G554:H554"/>
    <mergeCell ref="G567:H567"/>
    <mergeCell ref="G568:H568"/>
    <mergeCell ref="G569:H569"/>
    <mergeCell ref="G570:H570"/>
    <mergeCell ref="G571:H571"/>
    <mergeCell ref="G572:H572"/>
    <mergeCell ref="G561:H561"/>
    <mergeCell ref="G562:H562"/>
    <mergeCell ref="G563:H563"/>
    <mergeCell ref="G564:H564"/>
    <mergeCell ref="G565:H565"/>
    <mergeCell ref="G566:H566"/>
    <mergeCell ref="G579:H579"/>
    <mergeCell ref="G580:H580"/>
    <mergeCell ref="G581:H581"/>
    <mergeCell ref="G582:H582"/>
    <mergeCell ref="G583:H583"/>
    <mergeCell ref="G584:H584"/>
    <mergeCell ref="G573:H573"/>
    <mergeCell ref="G574:H574"/>
    <mergeCell ref="G575:H575"/>
    <mergeCell ref="G576:H576"/>
    <mergeCell ref="G577:H577"/>
    <mergeCell ref="G578:H578"/>
  </mergeCells>
  <pageMargins left="0.7" right="0.7" top="0.75" bottom="0.75" header="0.3" footer="0.3"/>
  <pageSetup scale="57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topLeftCell="A55" workbookViewId="0">
      <selection activeCell="E104" sqref="E104"/>
    </sheetView>
  </sheetViews>
  <sheetFormatPr baseColWidth="10" defaultColWidth="11.42578125" defaultRowHeight="15" outlineLevelRow="3" x14ac:dyDescent="0.3"/>
  <cols>
    <col min="1" max="1" width="23.85546875" style="59" bestFit="1" customWidth="1"/>
    <col min="2" max="2" width="44.5703125" style="59" customWidth="1"/>
    <col min="3" max="6" width="21" style="100" customWidth="1"/>
    <col min="7" max="7" width="11.42578125" style="84"/>
    <col min="8" max="16384" width="11.42578125" style="59"/>
  </cols>
  <sheetData>
    <row r="1" spans="1:9" s="54" customFormat="1" ht="73.7" customHeight="1" x14ac:dyDescent="0.25">
      <c r="A1" s="52" t="s">
        <v>472</v>
      </c>
      <c r="B1" s="52" t="s">
        <v>7</v>
      </c>
      <c r="C1" s="90" t="s">
        <v>473</v>
      </c>
      <c r="D1" s="90" t="s">
        <v>474</v>
      </c>
      <c r="E1" s="90" t="s">
        <v>475</v>
      </c>
      <c r="F1" s="90" t="s">
        <v>476</v>
      </c>
      <c r="G1" s="53"/>
    </row>
    <row r="2" spans="1:9" ht="27.75" x14ac:dyDescent="0.3">
      <c r="A2" s="55" t="s">
        <v>1139</v>
      </c>
      <c r="B2" s="56" t="s">
        <v>477</v>
      </c>
      <c r="C2" s="91">
        <f>SUM(C3+C20+C26+C27)</f>
        <v>0</v>
      </c>
      <c r="D2" s="91">
        <f>SUM(D3+D20+D26+D27)</f>
        <v>0</v>
      </c>
      <c r="E2" s="91">
        <f>SUM(E3+E20+E26+E27)</f>
        <v>0</v>
      </c>
      <c r="F2" s="91">
        <f>SUM(F3+F20+F26+F27)</f>
        <v>0</v>
      </c>
      <c r="G2" s="57" t="s">
        <v>174</v>
      </c>
      <c r="H2" s="58"/>
      <c r="I2" s="58"/>
    </row>
    <row r="3" spans="1:9" hidden="1" outlineLevel="1" x14ac:dyDescent="0.3">
      <c r="A3" s="60" t="s">
        <v>1140</v>
      </c>
      <c r="B3" s="61" t="s">
        <v>478</v>
      </c>
      <c r="C3" s="92">
        <f>SUM(C4+C7+C11+C17+C19)</f>
        <v>0</v>
      </c>
      <c r="D3" s="92">
        <f>SUM(D4+D7+D11+D17+D19)</f>
        <v>0</v>
      </c>
      <c r="E3" s="92">
        <f>SUM(E4+E7+E11+E17+E19)</f>
        <v>0</v>
      </c>
      <c r="F3" s="92">
        <f>SUM(F4+F7+F11+F17+F19)</f>
        <v>0</v>
      </c>
      <c r="G3" s="62"/>
      <c r="H3" s="58"/>
      <c r="I3" s="58"/>
    </row>
    <row r="4" spans="1:9" hidden="1" outlineLevel="1" x14ac:dyDescent="0.3">
      <c r="A4" s="63" t="s">
        <v>1141</v>
      </c>
      <c r="B4" s="64" t="s">
        <v>479</v>
      </c>
      <c r="C4" s="93">
        <f>SUM(C5+C6)</f>
        <v>0</v>
      </c>
      <c r="D4" s="93">
        <f>SUM(D5+D6)</f>
        <v>0</v>
      </c>
      <c r="E4" s="93">
        <f>SUM(E5+E6)</f>
        <v>0</v>
      </c>
      <c r="F4" s="93">
        <f>SUM(F5+F6)</f>
        <v>0</v>
      </c>
      <c r="G4" s="62"/>
      <c r="H4" s="58"/>
      <c r="I4" s="58"/>
    </row>
    <row r="5" spans="1:9" hidden="1" outlineLevel="2" x14ac:dyDescent="0.3">
      <c r="A5" s="65" t="s">
        <v>1142</v>
      </c>
      <c r="B5" s="66" t="s">
        <v>480</v>
      </c>
      <c r="C5" s="94"/>
      <c r="D5" s="94"/>
      <c r="E5" s="94"/>
      <c r="F5" s="94"/>
      <c r="G5" s="67"/>
    </row>
    <row r="6" spans="1:9" hidden="1" outlineLevel="2" x14ac:dyDescent="0.3">
      <c r="A6" s="65" t="s">
        <v>1143</v>
      </c>
      <c r="B6" s="66" t="s">
        <v>481</v>
      </c>
      <c r="C6" s="94"/>
      <c r="D6" s="94"/>
      <c r="E6" s="94"/>
      <c r="F6" s="94"/>
      <c r="G6" s="67"/>
    </row>
    <row r="7" spans="1:9" hidden="1" outlineLevel="1" collapsed="1" x14ac:dyDescent="0.3">
      <c r="A7" s="63" t="s">
        <v>1144</v>
      </c>
      <c r="B7" s="64" t="s">
        <v>482</v>
      </c>
      <c r="C7" s="93">
        <f>SUM(C8+C9+C10)</f>
        <v>0</v>
      </c>
      <c r="D7" s="93">
        <f>SUM(D8+D9+D10)</f>
        <v>0</v>
      </c>
      <c r="E7" s="93">
        <f>SUM(E8+E9+E10)</f>
        <v>0</v>
      </c>
      <c r="F7" s="93">
        <f>SUM(F8+F9+F10)</f>
        <v>0</v>
      </c>
      <c r="G7" s="62"/>
      <c r="H7" s="58"/>
      <c r="I7" s="58"/>
    </row>
    <row r="8" spans="1:9" hidden="1" outlineLevel="2" x14ac:dyDescent="0.3">
      <c r="A8" s="65" t="s">
        <v>1145</v>
      </c>
      <c r="B8" s="66" t="s">
        <v>483</v>
      </c>
      <c r="C8" s="94"/>
      <c r="D8" s="94"/>
      <c r="E8" s="94"/>
      <c r="F8" s="94"/>
      <c r="G8" s="67"/>
    </row>
    <row r="9" spans="1:9" hidden="1" outlineLevel="2" x14ac:dyDescent="0.3">
      <c r="A9" s="65" t="s">
        <v>1146</v>
      </c>
      <c r="B9" s="66" t="s">
        <v>484</v>
      </c>
      <c r="C9" s="94"/>
      <c r="D9" s="94"/>
      <c r="E9" s="94"/>
      <c r="F9" s="94"/>
      <c r="G9" s="67"/>
    </row>
    <row r="10" spans="1:9" hidden="1" outlineLevel="2" x14ac:dyDescent="0.3">
      <c r="A10" s="65" t="s">
        <v>1147</v>
      </c>
      <c r="B10" s="66" t="s">
        <v>485</v>
      </c>
      <c r="C10" s="94"/>
      <c r="D10" s="94"/>
      <c r="E10" s="94"/>
      <c r="F10" s="94"/>
      <c r="G10" s="67"/>
    </row>
    <row r="11" spans="1:9" hidden="1" outlineLevel="1" collapsed="1" x14ac:dyDescent="0.3">
      <c r="A11" s="63" t="s">
        <v>1148</v>
      </c>
      <c r="B11" s="64" t="s">
        <v>486</v>
      </c>
      <c r="C11" s="93">
        <f>SUM(C12+C13+C14+C15+C16)</f>
        <v>0</v>
      </c>
      <c r="D11" s="93">
        <f>SUM(D12+D13+D14+D15+D16)</f>
        <v>0</v>
      </c>
      <c r="E11" s="93">
        <f>SUM(E12+E13+E14+E15+E16)</f>
        <v>0</v>
      </c>
      <c r="F11" s="93">
        <f>SUM(F12+F13+F14+F15+F16)</f>
        <v>0</v>
      </c>
      <c r="G11" s="62"/>
      <c r="H11" s="58"/>
      <c r="I11" s="58"/>
    </row>
    <row r="12" spans="1:9" hidden="1" outlineLevel="2" x14ac:dyDescent="0.3">
      <c r="A12" s="65" t="s">
        <v>1149</v>
      </c>
      <c r="B12" s="66" t="s">
        <v>487</v>
      </c>
      <c r="C12" s="94"/>
      <c r="D12" s="94"/>
      <c r="E12" s="94"/>
      <c r="F12" s="94"/>
      <c r="G12" s="67"/>
    </row>
    <row r="13" spans="1:9" hidden="1" outlineLevel="2" x14ac:dyDescent="0.3">
      <c r="A13" s="65" t="s">
        <v>1150</v>
      </c>
      <c r="B13" s="66" t="s">
        <v>488</v>
      </c>
      <c r="C13" s="94"/>
      <c r="D13" s="94"/>
      <c r="E13" s="94"/>
      <c r="F13" s="94"/>
      <c r="G13" s="67"/>
    </row>
    <row r="14" spans="1:9" hidden="1" outlineLevel="2" x14ac:dyDescent="0.3">
      <c r="A14" s="65" t="s">
        <v>1151</v>
      </c>
      <c r="B14" s="66" t="s">
        <v>489</v>
      </c>
      <c r="C14" s="94"/>
      <c r="D14" s="94"/>
      <c r="E14" s="94"/>
      <c r="F14" s="94"/>
      <c r="G14" s="67"/>
    </row>
    <row r="15" spans="1:9" hidden="1" outlineLevel="2" x14ac:dyDescent="0.3">
      <c r="A15" s="65" t="s">
        <v>1152</v>
      </c>
      <c r="B15" s="66" t="s">
        <v>490</v>
      </c>
      <c r="C15" s="94"/>
      <c r="D15" s="94"/>
      <c r="E15" s="94"/>
      <c r="F15" s="94"/>
      <c r="G15" s="67"/>
    </row>
    <row r="16" spans="1:9" hidden="1" outlineLevel="2" x14ac:dyDescent="0.3">
      <c r="A16" s="65" t="s">
        <v>1153</v>
      </c>
      <c r="B16" s="66" t="s">
        <v>328</v>
      </c>
      <c r="C16" s="94"/>
      <c r="D16" s="94"/>
      <c r="E16" s="94"/>
      <c r="F16" s="94"/>
      <c r="G16" s="67"/>
    </row>
    <row r="17" spans="1:9" hidden="1" outlineLevel="1" collapsed="1" x14ac:dyDescent="0.3">
      <c r="A17" s="63" t="s">
        <v>1154</v>
      </c>
      <c r="B17" s="64" t="s">
        <v>491</v>
      </c>
      <c r="C17" s="93">
        <f>SUM(C18)</f>
        <v>0</v>
      </c>
      <c r="D17" s="93">
        <f>SUM(D18)</f>
        <v>0</v>
      </c>
      <c r="E17" s="93">
        <f>SUM(E18)</f>
        <v>0</v>
      </c>
      <c r="F17" s="93">
        <f>SUM(F18)</f>
        <v>0</v>
      </c>
      <c r="G17" s="62"/>
      <c r="H17" s="58"/>
      <c r="I17" s="58"/>
    </row>
    <row r="18" spans="1:9" hidden="1" outlineLevel="2" x14ac:dyDescent="0.3">
      <c r="A18" s="65" t="s">
        <v>1155</v>
      </c>
      <c r="B18" s="66" t="s">
        <v>492</v>
      </c>
      <c r="C18" s="94"/>
      <c r="D18" s="94"/>
      <c r="E18" s="94"/>
      <c r="F18" s="94"/>
      <c r="G18" s="67"/>
    </row>
    <row r="19" spans="1:9" hidden="1" outlineLevel="1" collapsed="1" x14ac:dyDescent="0.3">
      <c r="A19" s="63" t="s">
        <v>1156</v>
      </c>
      <c r="B19" s="64" t="s">
        <v>292</v>
      </c>
      <c r="C19" s="93"/>
      <c r="D19" s="93"/>
      <c r="E19" s="93"/>
      <c r="F19" s="93"/>
      <c r="G19" s="67"/>
    </row>
    <row r="20" spans="1:9" hidden="1" outlineLevel="1" x14ac:dyDescent="0.3">
      <c r="A20" s="60" t="s">
        <v>1157</v>
      </c>
      <c r="B20" s="61" t="s">
        <v>493</v>
      </c>
      <c r="C20" s="92">
        <f>SUM(C21+C24+C25)</f>
        <v>0</v>
      </c>
      <c r="D20" s="92">
        <f>SUM(D21+D24+D25)</f>
        <v>0</v>
      </c>
      <c r="E20" s="92">
        <f>SUM(E21+E24+E25)</f>
        <v>0</v>
      </c>
      <c r="F20" s="92">
        <f>SUM(F21+F24+F25)</f>
        <v>0</v>
      </c>
      <c r="G20" s="62"/>
      <c r="H20" s="58"/>
      <c r="I20" s="58"/>
    </row>
    <row r="21" spans="1:9" hidden="1" outlineLevel="1" x14ac:dyDescent="0.3">
      <c r="A21" s="63" t="s">
        <v>1158</v>
      </c>
      <c r="B21" s="64" t="s">
        <v>494</v>
      </c>
      <c r="C21" s="93">
        <f>SUM(C22+C23)</f>
        <v>0</v>
      </c>
      <c r="D21" s="93">
        <f>SUM(D22+D23)</f>
        <v>0</v>
      </c>
      <c r="E21" s="93">
        <f>SUM(E22+E23)</f>
        <v>0</v>
      </c>
      <c r="F21" s="93">
        <f>SUM(F22+F23)</f>
        <v>0</v>
      </c>
      <c r="G21" s="62"/>
      <c r="H21" s="58"/>
      <c r="I21" s="58"/>
    </row>
    <row r="22" spans="1:9" hidden="1" outlineLevel="2" x14ac:dyDescent="0.3">
      <c r="A22" s="65" t="s">
        <v>1159</v>
      </c>
      <c r="B22" s="66" t="s">
        <v>480</v>
      </c>
      <c r="C22" s="94"/>
      <c r="D22" s="94"/>
      <c r="E22" s="94"/>
      <c r="F22" s="94"/>
      <c r="G22" s="67"/>
    </row>
    <row r="23" spans="1:9" hidden="1" outlineLevel="2" x14ac:dyDescent="0.3">
      <c r="A23" s="65" t="s">
        <v>1160</v>
      </c>
      <c r="B23" s="66" t="s">
        <v>481</v>
      </c>
      <c r="C23" s="94"/>
      <c r="D23" s="94"/>
      <c r="E23" s="94"/>
      <c r="F23" s="94"/>
      <c r="G23" s="67"/>
    </row>
    <row r="24" spans="1:9" hidden="1" outlineLevel="1" collapsed="1" x14ac:dyDescent="0.3">
      <c r="A24" s="63" t="s">
        <v>1161</v>
      </c>
      <c r="B24" s="64" t="s">
        <v>495</v>
      </c>
      <c r="C24" s="93"/>
      <c r="D24" s="93"/>
      <c r="E24" s="93"/>
      <c r="F24" s="93"/>
      <c r="G24" s="67"/>
    </row>
    <row r="25" spans="1:9" hidden="1" outlineLevel="1" x14ac:dyDescent="0.3">
      <c r="A25" s="63" t="s">
        <v>1162</v>
      </c>
      <c r="B25" s="64" t="s">
        <v>328</v>
      </c>
      <c r="C25" s="93"/>
      <c r="D25" s="93"/>
      <c r="E25" s="93"/>
      <c r="F25" s="93"/>
      <c r="G25" s="67"/>
    </row>
    <row r="26" spans="1:9" ht="27.75" hidden="1" outlineLevel="1" x14ac:dyDescent="0.3">
      <c r="A26" s="60" t="s">
        <v>1163</v>
      </c>
      <c r="B26" s="61" t="s">
        <v>496</v>
      </c>
      <c r="C26" s="92"/>
      <c r="D26" s="92"/>
      <c r="E26" s="92"/>
      <c r="F26" s="92"/>
      <c r="G26" s="67"/>
    </row>
    <row r="27" spans="1:9" hidden="1" outlineLevel="1" x14ac:dyDescent="0.3">
      <c r="A27" s="60" t="s">
        <v>1164</v>
      </c>
      <c r="B27" s="61" t="s">
        <v>497</v>
      </c>
      <c r="C27" s="92"/>
      <c r="D27" s="92"/>
      <c r="E27" s="92"/>
      <c r="F27" s="92"/>
      <c r="G27" s="67"/>
    </row>
    <row r="28" spans="1:9" collapsed="1" x14ac:dyDescent="0.3">
      <c r="A28" s="55" t="s">
        <v>1165</v>
      </c>
      <c r="B28" s="56" t="s">
        <v>498</v>
      </c>
      <c r="C28" s="91">
        <f>SUM(C29+C30+C58)</f>
        <v>25650470</v>
      </c>
      <c r="D28" s="91">
        <f>SUM(D29+D30+D58)</f>
        <v>25999503</v>
      </c>
      <c r="E28" s="91">
        <f>SUM(E29+E30+E58)</f>
        <v>23107083.704</v>
      </c>
      <c r="F28" s="91">
        <f>SUM(F29+F30+F58)</f>
        <v>2892419.2959999992</v>
      </c>
      <c r="G28" s="57" t="s">
        <v>174</v>
      </c>
      <c r="H28" s="58"/>
      <c r="I28" s="58"/>
    </row>
    <row r="29" spans="1:9" outlineLevel="1" x14ac:dyDescent="0.3">
      <c r="A29" s="60" t="s">
        <v>1166</v>
      </c>
      <c r="B29" s="61" t="s">
        <v>499</v>
      </c>
      <c r="C29" s="92"/>
      <c r="D29" s="92"/>
      <c r="E29" s="92"/>
      <c r="F29" s="92"/>
      <c r="G29" s="67"/>
    </row>
    <row r="30" spans="1:9" outlineLevel="1" x14ac:dyDescent="0.3">
      <c r="A30" s="60" t="s">
        <v>1167</v>
      </c>
      <c r="B30" s="68" t="s">
        <v>500</v>
      </c>
      <c r="C30" s="95">
        <f>SUM(C31+C34+C40+C42+C44+C48+C55+C56+C57+C52)</f>
        <v>25650470</v>
      </c>
      <c r="D30" s="95">
        <f>SUM(D31+D34+D40+D42+D44+D48+D55+D56+D57+D52)</f>
        <v>25999503</v>
      </c>
      <c r="E30" s="95">
        <f>SUM(E31+E34+E40+E42+E44+E48+E55+E56+E57+E52)</f>
        <v>23107083.704</v>
      </c>
      <c r="F30" s="95">
        <f>SUM(F31+F34+F40+F42+F44+F48+F55+F56+F57+F52)</f>
        <v>2892419.2959999992</v>
      </c>
      <c r="G30" s="62"/>
      <c r="H30" s="58"/>
      <c r="I30" s="58"/>
    </row>
    <row r="31" spans="1:9" ht="27.75" outlineLevel="1" x14ac:dyDescent="0.3">
      <c r="A31" s="63" t="s">
        <v>1168</v>
      </c>
      <c r="B31" s="64" t="s">
        <v>501</v>
      </c>
      <c r="C31" s="93">
        <f>SUM(C32+C33)</f>
        <v>0</v>
      </c>
      <c r="D31" s="93">
        <f>SUM(D32+D33)</f>
        <v>0</v>
      </c>
      <c r="E31" s="93">
        <f>SUM(E32+E33)</f>
        <v>0</v>
      </c>
      <c r="F31" s="93">
        <f>SUM(F32+F33)</f>
        <v>0</v>
      </c>
      <c r="G31" s="62"/>
      <c r="H31" s="58"/>
      <c r="I31" s="58"/>
    </row>
    <row r="32" spans="1:9" hidden="1" outlineLevel="2" x14ac:dyDescent="0.3">
      <c r="A32" s="65" t="s">
        <v>1169</v>
      </c>
      <c r="B32" s="66" t="s">
        <v>502</v>
      </c>
      <c r="C32" s="94"/>
      <c r="D32" s="94"/>
      <c r="E32" s="94"/>
      <c r="F32" s="94"/>
      <c r="G32" s="67"/>
    </row>
    <row r="33" spans="1:9" hidden="1" outlineLevel="2" x14ac:dyDescent="0.3">
      <c r="A33" s="65" t="s">
        <v>1170</v>
      </c>
      <c r="B33" s="66" t="s">
        <v>503</v>
      </c>
      <c r="C33" s="94"/>
      <c r="D33" s="94"/>
      <c r="E33" s="94"/>
      <c r="F33" s="94"/>
      <c r="G33" s="67"/>
    </row>
    <row r="34" spans="1:9" outlineLevel="1" collapsed="1" x14ac:dyDescent="0.3">
      <c r="A34" s="63" t="s">
        <v>1171</v>
      </c>
      <c r="B34" s="64" t="s">
        <v>504</v>
      </c>
      <c r="C34" s="93">
        <f>C35+C36+C37+C38+C39</f>
        <v>0</v>
      </c>
      <c r="D34" s="93">
        <f>D35+D36+D37+D38+D39</f>
        <v>0</v>
      </c>
      <c r="E34" s="93">
        <f>E35+E36+E37+E38+E39</f>
        <v>0</v>
      </c>
      <c r="F34" s="93">
        <f>F35+F36+F37+F38+F39</f>
        <v>0</v>
      </c>
      <c r="G34" s="62"/>
      <c r="H34" s="58"/>
      <c r="I34" s="58"/>
    </row>
    <row r="35" spans="1:9" hidden="1" outlineLevel="2" x14ac:dyDescent="0.3">
      <c r="A35" s="65" t="s">
        <v>1172</v>
      </c>
      <c r="B35" s="66" t="s">
        <v>505</v>
      </c>
      <c r="C35" s="94"/>
      <c r="D35" s="94"/>
      <c r="E35" s="94"/>
      <c r="F35" s="94"/>
      <c r="G35" s="69"/>
    </row>
    <row r="36" spans="1:9" ht="28.5" hidden="1" outlineLevel="2" x14ac:dyDescent="0.3">
      <c r="A36" s="65" t="s">
        <v>1173</v>
      </c>
      <c r="B36" s="66" t="s">
        <v>506</v>
      </c>
      <c r="C36" s="94"/>
      <c r="D36" s="94"/>
      <c r="E36" s="94"/>
      <c r="F36" s="94"/>
      <c r="G36" s="69"/>
    </row>
    <row r="37" spans="1:9" hidden="1" outlineLevel="2" x14ac:dyDescent="0.3">
      <c r="A37" s="65" t="s">
        <v>1174</v>
      </c>
      <c r="B37" s="66" t="s">
        <v>507</v>
      </c>
      <c r="C37" s="94"/>
      <c r="D37" s="94"/>
      <c r="E37" s="94"/>
      <c r="F37" s="94"/>
      <c r="G37" s="70"/>
    </row>
    <row r="38" spans="1:9" hidden="1" outlineLevel="2" x14ac:dyDescent="0.3">
      <c r="A38" s="65" t="s">
        <v>1175</v>
      </c>
      <c r="B38" s="66" t="s">
        <v>508</v>
      </c>
      <c r="C38" s="94"/>
      <c r="D38" s="94"/>
      <c r="E38" s="94"/>
      <c r="F38" s="94"/>
      <c r="G38" s="67"/>
    </row>
    <row r="39" spans="1:9" hidden="1" outlineLevel="2" x14ac:dyDescent="0.3">
      <c r="A39" s="65" t="s">
        <v>1176</v>
      </c>
      <c r="B39" s="66" t="s">
        <v>328</v>
      </c>
      <c r="C39" s="94"/>
      <c r="D39" s="94"/>
      <c r="E39" s="94"/>
      <c r="F39" s="94"/>
      <c r="G39" s="67"/>
    </row>
    <row r="40" spans="1:9" outlineLevel="1" collapsed="1" x14ac:dyDescent="0.3">
      <c r="A40" s="63" t="s">
        <v>1177</v>
      </c>
      <c r="B40" s="64" t="s">
        <v>509</v>
      </c>
      <c r="C40" s="93">
        <f>SUM(C41)</f>
        <v>0</v>
      </c>
      <c r="D40" s="93">
        <f>SUM(D41)</f>
        <v>0</v>
      </c>
      <c r="E40" s="93">
        <f>SUM(E41)</f>
        <v>0</v>
      </c>
      <c r="F40" s="93">
        <f>SUM(F41)</f>
        <v>0</v>
      </c>
      <c r="G40" s="62"/>
      <c r="H40" s="58"/>
      <c r="I40" s="58"/>
    </row>
    <row r="41" spans="1:9" hidden="1" outlineLevel="2" x14ac:dyDescent="0.3">
      <c r="A41" s="65" t="s">
        <v>1178</v>
      </c>
      <c r="B41" s="66" t="s">
        <v>510</v>
      </c>
      <c r="C41" s="94"/>
      <c r="D41" s="94"/>
      <c r="E41" s="94"/>
      <c r="F41" s="94"/>
      <c r="G41" s="67"/>
    </row>
    <row r="42" spans="1:9" outlineLevel="1" collapsed="1" x14ac:dyDescent="0.3">
      <c r="A42" s="63" t="s">
        <v>1179</v>
      </c>
      <c r="B42" s="64" t="s">
        <v>511</v>
      </c>
      <c r="C42" s="93">
        <f>SUM(C43)</f>
        <v>0</v>
      </c>
      <c r="D42" s="93">
        <f>SUM(D43)</f>
        <v>0</v>
      </c>
      <c r="E42" s="93">
        <f>SUM(E43)</f>
        <v>0</v>
      </c>
      <c r="F42" s="93">
        <f>SUM(F43)</f>
        <v>0</v>
      </c>
      <c r="G42" s="62"/>
      <c r="H42" s="58"/>
      <c r="I42" s="58"/>
    </row>
    <row r="43" spans="1:9" hidden="1" outlineLevel="2" x14ac:dyDescent="0.3">
      <c r="A43" s="65" t="s">
        <v>1180</v>
      </c>
      <c r="B43" s="66" t="s">
        <v>512</v>
      </c>
      <c r="C43" s="94"/>
      <c r="D43" s="94"/>
      <c r="E43" s="94"/>
      <c r="F43" s="94"/>
      <c r="G43" s="67"/>
    </row>
    <row r="44" spans="1:9" outlineLevel="1" collapsed="1" x14ac:dyDescent="0.3">
      <c r="A44" s="63" t="s">
        <v>1181</v>
      </c>
      <c r="B44" s="64" t="s">
        <v>513</v>
      </c>
      <c r="C44" s="93">
        <f>SUM(C45+C46+C47)</f>
        <v>23921835</v>
      </c>
      <c r="D44" s="93">
        <f>SUM(D45+D46+D47)</f>
        <v>24268618</v>
      </c>
      <c r="E44" s="93">
        <f>SUM(E45+E46+E47)</f>
        <v>21700832.004000001</v>
      </c>
      <c r="F44" s="93">
        <f>SUM(F45+F46+F47)</f>
        <v>2567785.9959999993</v>
      </c>
      <c r="G44" s="62"/>
      <c r="H44" s="58"/>
      <c r="I44" s="58"/>
    </row>
    <row r="45" spans="1:9" hidden="1" outlineLevel="2" x14ac:dyDescent="0.3">
      <c r="A45" s="65" t="s">
        <v>603</v>
      </c>
      <c r="B45" s="66" t="s">
        <v>514</v>
      </c>
      <c r="C45" s="94">
        <v>15688803</v>
      </c>
      <c r="D45" s="94">
        <v>16042884</v>
      </c>
      <c r="E45" s="94">
        <f>SUMIF(Balance!$AB$14:$AB$257,A45,Balance!$X$14:$Y$257)</f>
        <v>16805655.848000001</v>
      </c>
      <c r="F45" s="94">
        <f>+D45-E45</f>
        <v>-762771.84800000116</v>
      </c>
      <c r="G45" s="67"/>
      <c r="I45" s="71"/>
    </row>
    <row r="46" spans="1:9" hidden="1" outlineLevel="2" x14ac:dyDescent="0.3">
      <c r="A46" s="65" t="s">
        <v>620</v>
      </c>
      <c r="B46" s="66" t="s">
        <v>515</v>
      </c>
      <c r="C46" s="94">
        <v>7625034</v>
      </c>
      <c r="D46" s="94">
        <v>7586761</v>
      </c>
      <c r="E46" s="94">
        <f>SUMIF(Balance!$AB$14:$AB$257,A46,Balance!$X$14:$Y$257)</f>
        <v>4895176.1559999995</v>
      </c>
      <c r="F46" s="94">
        <f>+D46-E46</f>
        <v>2691584.8440000005</v>
      </c>
      <c r="G46" s="67"/>
    </row>
    <row r="47" spans="1:9" hidden="1" outlineLevel="2" x14ac:dyDescent="0.3">
      <c r="A47" s="65" t="s">
        <v>1182</v>
      </c>
      <c r="B47" s="66" t="s">
        <v>516</v>
      </c>
      <c r="C47" s="94">
        <v>607998</v>
      </c>
      <c r="D47" s="94">
        <v>638973</v>
      </c>
      <c r="E47" s="94">
        <f>SUMIF(Balance!$AB$14:$AB$257,A47,Balance!$X$14:$Y$257)</f>
        <v>0</v>
      </c>
      <c r="F47" s="94">
        <f>+D47-E47</f>
        <v>638973</v>
      </c>
      <c r="G47" s="67"/>
    </row>
    <row r="48" spans="1:9" outlineLevel="1" collapsed="1" x14ac:dyDescent="0.3">
      <c r="A48" s="63" t="s">
        <v>1183</v>
      </c>
      <c r="B48" s="64" t="s">
        <v>517</v>
      </c>
      <c r="C48" s="93">
        <f>SUM(C49+C50+C51)</f>
        <v>0</v>
      </c>
      <c r="D48" s="93">
        <f>SUM(D49+D50+D51)</f>
        <v>0</v>
      </c>
      <c r="E48" s="93">
        <f>SUM(E49+E50+E51)</f>
        <v>0</v>
      </c>
      <c r="F48" s="93">
        <f>SUM(F49+F50+F51)</f>
        <v>0</v>
      </c>
      <c r="G48" s="62"/>
      <c r="H48" s="58"/>
      <c r="I48" s="58"/>
    </row>
    <row r="49" spans="1:9" hidden="1" outlineLevel="2" x14ac:dyDescent="0.3">
      <c r="A49" s="65" t="s">
        <v>1184</v>
      </c>
      <c r="B49" s="66" t="s">
        <v>518</v>
      </c>
      <c r="C49" s="94"/>
      <c r="D49" s="94"/>
      <c r="E49" s="94">
        <f>SUMIF(Balance!$AB$14:$AB$257,A49,Balance!$X$14:$Y$257)</f>
        <v>0</v>
      </c>
      <c r="F49" s="94">
        <f>+D49-E49</f>
        <v>0</v>
      </c>
      <c r="G49" s="67"/>
    </row>
    <row r="50" spans="1:9" hidden="1" outlineLevel="2" x14ac:dyDescent="0.3">
      <c r="A50" s="65" t="s">
        <v>1185</v>
      </c>
      <c r="B50" s="66" t="s">
        <v>519</v>
      </c>
      <c r="C50" s="94">
        <v>0</v>
      </c>
      <c r="D50" s="94">
        <v>0</v>
      </c>
      <c r="E50" s="94">
        <f>SUMIF(Balance!$AB$14:$AB$257,A50,Balance!$X$14:$Y$257)</f>
        <v>0</v>
      </c>
      <c r="F50" s="94">
        <f>+D50-E50</f>
        <v>0</v>
      </c>
      <c r="G50" s="67"/>
    </row>
    <row r="51" spans="1:9" hidden="1" outlineLevel="2" x14ac:dyDescent="0.3">
      <c r="A51" s="65" t="s">
        <v>1186</v>
      </c>
      <c r="B51" s="66" t="s">
        <v>520</v>
      </c>
      <c r="C51" s="94"/>
      <c r="D51" s="94"/>
      <c r="E51" s="94">
        <f>SUMIF(Balance!$AB$14:$AB$257,A51,Balance!$X$14:$Y$257)</f>
        <v>0</v>
      </c>
      <c r="F51" s="94">
        <f>+D51-E51</f>
        <v>0</v>
      </c>
      <c r="G51" s="67"/>
    </row>
    <row r="52" spans="1:9" outlineLevel="1" collapsed="1" x14ac:dyDescent="0.3">
      <c r="A52" s="63" t="s">
        <v>1187</v>
      </c>
      <c r="B52" s="64" t="s">
        <v>521</v>
      </c>
      <c r="C52" s="93">
        <f>SUM(C53+C54)</f>
        <v>0</v>
      </c>
      <c r="D52" s="93">
        <f>SUM(D53+D54)</f>
        <v>0</v>
      </c>
      <c r="E52" s="93">
        <f>SUM(E53+E54)</f>
        <v>0</v>
      </c>
      <c r="F52" s="93">
        <f>SUM(F53+F54)</f>
        <v>0</v>
      </c>
      <c r="G52" s="62"/>
      <c r="H52" s="58"/>
      <c r="I52" s="58"/>
    </row>
    <row r="53" spans="1:9" hidden="1" outlineLevel="2" x14ac:dyDescent="0.3">
      <c r="A53" s="65" t="s">
        <v>1188</v>
      </c>
      <c r="B53" s="66" t="s">
        <v>30</v>
      </c>
      <c r="C53" s="94"/>
      <c r="D53" s="94"/>
      <c r="E53" s="94">
        <f>SUMIF(Balance!$AB$14:$AB$257,A53,Balance!$X$14:$Y$257)</f>
        <v>0</v>
      </c>
      <c r="F53" s="94">
        <f>+D53-E53</f>
        <v>0</v>
      </c>
      <c r="G53" s="67"/>
    </row>
    <row r="54" spans="1:9" hidden="1" outlineLevel="2" x14ac:dyDescent="0.3">
      <c r="A54" s="65" t="s">
        <v>1189</v>
      </c>
      <c r="B54" s="66" t="s">
        <v>328</v>
      </c>
      <c r="C54" s="94"/>
      <c r="D54" s="94"/>
      <c r="E54" s="94">
        <f>SUMIF(Balance!$AB$14:$AB$257,A54,Balance!$X$14:$Y$257)</f>
        <v>0</v>
      </c>
      <c r="F54" s="94">
        <f>+D54-E54</f>
        <v>0</v>
      </c>
      <c r="G54" s="67"/>
    </row>
    <row r="55" spans="1:9" outlineLevel="1" collapsed="1" x14ac:dyDescent="0.3">
      <c r="A55" s="63" t="s">
        <v>600</v>
      </c>
      <c r="B55" s="64" t="s">
        <v>522</v>
      </c>
      <c r="C55" s="93">
        <v>218635</v>
      </c>
      <c r="D55" s="93">
        <v>220885</v>
      </c>
      <c r="E55" s="93">
        <f>SUMIF(Balance!$AB$14:$AB$257,A55,Balance!$X$14:$Y$257)</f>
        <v>211592.69999999998</v>
      </c>
      <c r="F55" s="93">
        <f>+D55-E55</f>
        <v>9292.3000000000175</v>
      </c>
      <c r="G55" s="67"/>
    </row>
    <row r="56" spans="1:9" outlineLevel="1" x14ac:dyDescent="0.3">
      <c r="A56" s="63" t="s">
        <v>1190</v>
      </c>
      <c r="B56" s="64" t="s">
        <v>523</v>
      </c>
      <c r="C56" s="93"/>
      <c r="D56" s="93"/>
      <c r="E56" s="93">
        <f>SUMIF(Balance!$AB$14:$AB$257,A56,Balance!$X$14:$Y$257)</f>
        <v>0</v>
      </c>
      <c r="F56" s="93">
        <f>+D56-E56</f>
        <v>0</v>
      </c>
      <c r="G56" s="67"/>
    </row>
    <row r="57" spans="1:9" ht="26.25" customHeight="1" outlineLevel="1" x14ac:dyDescent="0.3">
      <c r="A57" s="63" t="s">
        <v>673</v>
      </c>
      <c r="B57" s="64" t="s">
        <v>524</v>
      </c>
      <c r="C57" s="93">
        <v>1510000</v>
      </c>
      <c r="D57" s="93">
        <v>1510000</v>
      </c>
      <c r="E57" s="93">
        <f>SUMIF(Balance!$AB$14:$AB$257,A57,Balance!$X$14:$Y$257)</f>
        <v>1194659</v>
      </c>
      <c r="F57" s="93">
        <f>+D57-E57</f>
        <v>315341</v>
      </c>
      <c r="G57" s="67"/>
    </row>
    <row r="58" spans="1:9" outlineLevel="1" x14ac:dyDescent="0.3">
      <c r="A58" s="72" t="s">
        <v>1191</v>
      </c>
      <c r="B58" s="68" t="s">
        <v>525</v>
      </c>
      <c r="C58" s="95">
        <f>C59</f>
        <v>0</v>
      </c>
      <c r="D58" s="95">
        <f>D59</f>
        <v>0</v>
      </c>
      <c r="E58" s="95">
        <f>E59</f>
        <v>0</v>
      </c>
      <c r="F58" s="95">
        <f>F59</f>
        <v>0</v>
      </c>
      <c r="G58" s="73"/>
      <c r="H58" s="58"/>
      <c r="I58" s="58"/>
    </row>
    <row r="59" spans="1:9" outlineLevel="1" x14ac:dyDescent="0.3">
      <c r="A59" s="63" t="s">
        <v>1192</v>
      </c>
      <c r="B59" s="64" t="s">
        <v>526</v>
      </c>
      <c r="C59" s="93"/>
      <c r="D59" s="93"/>
      <c r="E59" s="93">
        <f>SUMIF(Balance!$AB$14:$AB$257,A59,Balance!$X$14:$Y$257)</f>
        <v>0</v>
      </c>
      <c r="F59" s="93"/>
      <c r="G59" s="74" t="s">
        <v>527</v>
      </c>
    </row>
    <row r="60" spans="1:9" x14ac:dyDescent="0.3">
      <c r="A60" s="55" t="s">
        <v>1193</v>
      </c>
      <c r="B60" s="56" t="s">
        <v>528</v>
      </c>
      <c r="C60" s="91">
        <f>SUM(C61+C62+C63+C64+C65)</f>
        <v>0</v>
      </c>
      <c r="D60" s="91">
        <f>SUM(D61+D62+D63+D64+D65)</f>
        <v>0</v>
      </c>
      <c r="E60" s="91">
        <f>SUM(E61+E62+E63+E64+E65)</f>
        <v>0</v>
      </c>
      <c r="F60" s="91">
        <f>SUM(F61+F62+F63+F64+F65)</f>
        <v>0</v>
      </c>
      <c r="G60" s="57" t="s">
        <v>174</v>
      </c>
      <c r="H60" s="58"/>
      <c r="I60" s="58"/>
    </row>
    <row r="61" spans="1:9" outlineLevel="1" x14ac:dyDescent="0.3">
      <c r="A61" s="60" t="s">
        <v>1194</v>
      </c>
      <c r="B61" s="61" t="s">
        <v>529</v>
      </c>
      <c r="C61" s="92"/>
      <c r="D61" s="92"/>
      <c r="E61" s="92">
        <f>SUMIF(Balance!$AB$14:$AB$257,A61,Balance!$X$14:$Y$257)</f>
        <v>0</v>
      </c>
      <c r="F61" s="92">
        <f>+D61-E61</f>
        <v>0</v>
      </c>
      <c r="G61" s="67"/>
    </row>
    <row r="62" spans="1:9" outlineLevel="1" x14ac:dyDescent="0.3">
      <c r="A62" s="60" t="s">
        <v>1195</v>
      </c>
      <c r="B62" s="61" t="s">
        <v>530</v>
      </c>
      <c r="C62" s="92"/>
      <c r="D62" s="92"/>
      <c r="E62" s="92">
        <f>SUMIF(Balance!$AB$14:$AB$257,A62,Balance!$X$14:$Y$257)</f>
        <v>0</v>
      </c>
      <c r="F62" s="92"/>
      <c r="G62" s="67"/>
    </row>
    <row r="63" spans="1:9" outlineLevel="1" x14ac:dyDescent="0.3">
      <c r="A63" s="60" t="s">
        <v>1196</v>
      </c>
      <c r="B63" s="61" t="s">
        <v>531</v>
      </c>
      <c r="C63" s="92"/>
      <c r="D63" s="92"/>
      <c r="E63" s="92">
        <f>SUMIF(Balance!$AB$14:$AB$257,A63,Balance!$X$14:$Y$257)</f>
        <v>0</v>
      </c>
      <c r="F63" s="92"/>
      <c r="G63" s="67"/>
    </row>
    <row r="64" spans="1:9" outlineLevel="1" x14ac:dyDescent="0.3">
      <c r="A64" s="60" t="s">
        <v>1197</v>
      </c>
      <c r="B64" s="61" t="s">
        <v>532</v>
      </c>
      <c r="C64" s="92"/>
      <c r="D64" s="92"/>
      <c r="E64" s="92">
        <f>SUMIF(Balance!$AB$14:$AB$257,A64,Balance!$X$14:$Y$257)</f>
        <v>0</v>
      </c>
      <c r="F64" s="92"/>
      <c r="G64" s="67"/>
    </row>
    <row r="65" spans="1:9" outlineLevel="1" x14ac:dyDescent="0.3">
      <c r="A65" s="60" t="s">
        <v>1198</v>
      </c>
      <c r="B65" s="61" t="s">
        <v>533</v>
      </c>
      <c r="C65" s="92"/>
      <c r="D65" s="92"/>
      <c r="E65" s="92">
        <f>SUMIF(Balance!$AB$14:$AB$257,A65,Balance!$X$14:$Y$257)</f>
        <v>0</v>
      </c>
      <c r="F65" s="92"/>
      <c r="G65" s="67"/>
    </row>
    <row r="66" spans="1:9" x14ac:dyDescent="0.3">
      <c r="A66" s="55" t="s">
        <v>1199</v>
      </c>
      <c r="B66" s="56" t="s">
        <v>534</v>
      </c>
      <c r="C66" s="91">
        <f>SUM(C67+C68)</f>
        <v>0</v>
      </c>
      <c r="D66" s="91">
        <f>SUM(D67+D68)</f>
        <v>0</v>
      </c>
      <c r="E66" s="91">
        <f>SUM(E67+E68)</f>
        <v>0</v>
      </c>
      <c r="F66" s="91">
        <f>SUM(F67+F68)</f>
        <v>0</v>
      </c>
      <c r="G66" s="57" t="s">
        <v>174</v>
      </c>
      <c r="H66" s="58"/>
      <c r="I66" s="58"/>
    </row>
    <row r="67" spans="1:9" outlineLevel="1" x14ac:dyDescent="0.3">
      <c r="A67" s="60" t="s">
        <v>1200</v>
      </c>
      <c r="B67" s="61" t="s">
        <v>535</v>
      </c>
      <c r="C67" s="92">
        <v>0</v>
      </c>
      <c r="D67" s="92">
        <v>0</v>
      </c>
      <c r="E67" s="92">
        <f>SUMIF(Balance!$AB$14:$AB$257,A67,Balance!$X$14:$Y$257)</f>
        <v>0</v>
      </c>
      <c r="F67" s="92">
        <f t="shared" ref="F67:F68" si="0">+D67-E67</f>
        <v>0</v>
      </c>
      <c r="G67" s="67"/>
    </row>
    <row r="68" spans="1:9" outlineLevel="1" x14ac:dyDescent="0.3">
      <c r="A68" s="60" t="s">
        <v>1201</v>
      </c>
      <c r="B68" s="61" t="s">
        <v>536</v>
      </c>
      <c r="C68" s="92"/>
      <c r="D68" s="92">
        <v>0</v>
      </c>
      <c r="E68" s="92">
        <f>SUMIF(Balance!$AB$14:$AB$257,A68,Balance!$X$14:$Y$257)</f>
        <v>0</v>
      </c>
      <c r="F68" s="92">
        <f t="shared" si="0"/>
        <v>0</v>
      </c>
      <c r="G68" s="67"/>
    </row>
    <row r="69" spans="1:9" x14ac:dyDescent="0.3">
      <c r="A69" s="55" t="s">
        <v>1202</v>
      </c>
      <c r="B69" s="56" t="s">
        <v>537</v>
      </c>
      <c r="C69" s="91">
        <f>SUM(C70+C73+C92+C98+C102)</f>
        <v>728063</v>
      </c>
      <c r="D69" s="91">
        <f>SUM(D70+D73+D92+D98+D102)</f>
        <v>2479267</v>
      </c>
      <c r="E69" s="91">
        <f>SUM(E70+E73+E92+E98+E102)</f>
        <v>1226718.162</v>
      </c>
      <c r="F69" s="91">
        <f>SUM(F70+F73+F92+F98+F102)</f>
        <v>1252548.838</v>
      </c>
      <c r="G69" s="57" t="s">
        <v>174</v>
      </c>
      <c r="H69" s="58"/>
      <c r="I69" s="58"/>
    </row>
    <row r="70" spans="1:9" ht="27.75" outlineLevel="1" x14ac:dyDescent="0.3">
      <c r="A70" s="60" t="s">
        <v>1203</v>
      </c>
      <c r="B70" s="61" t="s">
        <v>538</v>
      </c>
      <c r="C70" s="92">
        <f>SUM(C71+C72)</f>
        <v>563189</v>
      </c>
      <c r="D70" s="92">
        <f>SUM(D71+D72)</f>
        <v>563189</v>
      </c>
      <c r="E70" s="92">
        <f>SUM(E71+E72)</f>
        <v>589764.42599999998</v>
      </c>
      <c r="F70" s="92">
        <f>SUM(F71+F72)</f>
        <v>-26575.425999999978</v>
      </c>
      <c r="G70" s="62"/>
      <c r="H70" s="58"/>
      <c r="I70" s="58"/>
    </row>
    <row r="71" spans="1:9" ht="27.75" outlineLevel="2" x14ac:dyDescent="0.3">
      <c r="A71" s="63" t="s">
        <v>1204</v>
      </c>
      <c r="B71" s="64" t="s">
        <v>539</v>
      </c>
      <c r="C71" s="93"/>
      <c r="D71" s="93"/>
      <c r="E71" s="93">
        <f>SUMIF(Balance!$AB$14:$AB$257,A71,Balance!$X$14:$Y$257)</f>
        <v>0</v>
      </c>
      <c r="F71" s="93">
        <f>+D71-E71</f>
        <v>0</v>
      </c>
      <c r="G71" s="67"/>
    </row>
    <row r="72" spans="1:9" ht="27.75" outlineLevel="2" x14ac:dyDescent="0.3">
      <c r="A72" s="63" t="s">
        <v>1205</v>
      </c>
      <c r="B72" s="64" t="s">
        <v>540</v>
      </c>
      <c r="C72" s="93">
        <v>563189</v>
      </c>
      <c r="D72" s="93">
        <v>563189</v>
      </c>
      <c r="E72" s="93">
        <f>SUMIF(Balance!$AB$14:$AB$257,A72,Balance!$X$14:$Y$257)</f>
        <v>589764.42599999998</v>
      </c>
      <c r="F72" s="93">
        <f>+D72-E72</f>
        <v>-26575.425999999978</v>
      </c>
      <c r="G72" s="67"/>
    </row>
    <row r="73" spans="1:9" outlineLevel="1" x14ac:dyDescent="0.3">
      <c r="A73" s="60" t="s">
        <v>1206</v>
      </c>
      <c r="B73" s="68" t="s">
        <v>541</v>
      </c>
      <c r="C73" s="95">
        <f>SUM(C74+C80+C85+C86+C87+C88+C89+C90+C91)</f>
        <v>0</v>
      </c>
      <c r="D73" s="95">
        <f>SUM(D74+D80+D85+D86+D87+D88+D89+D90+D91)</f>
        <v>0</v>
      </c>
      <c r="E73" s="95">
        <f>SUM(E74+E80+E85+E86+E87+E88+E89+E90+E91)</f>
        <v>0</v>
      </c>
      <c r="F73" s="95">
        <f>SUM(F74+F80+F85+F86+F87+F88+F89+F90+F91)</f>
        <v>0</v>
      </c>
      <c r="G73" s="62"/>
      <c r="H73" s="58"/>
      <c r="I73" s="58"/>
    </row>
    <row r="74" spans="1:9" hidden="1" outlineLevel="2" x14ac:dyDescent="0.3">
      <c r="A74" s="63" t="s">
        <v>1207</v>
      </c>
      <c r="B74" s="64" t="s">
        <v>542</v>
      </c>
      <c r="C74" s="93">
        <f>C75+C76+C77+C78+C79</f>
        <v>0</v>
      </c>
      <c r="D74" s="93">
        <f>D75+D76+D77+D78+D79</f>
        <v>0</v>
      </c>
      <c r="E74" s="93">
        <f>E75+E76+E77+E78+E79</f>
        <v>0</v>
      </c>
      <c r="F74" s="93">
        <f>F75+F76+F77+F78+F79</f>
        <v>0</v>
      </c>
      <c r="G74" s="62"/>
      <c r="H74" s="58"/>
      <c r="I74" s="58"/>
    </row>
    <row r="75" spans="1:9" hidden="1" outlineLevel="3" x14ac:dyDescent="0.3">
      <c r="A75" s="75" t="s">
        <v>1208</v>
      </c>
      <c r="B75" s="76" t="s">
        <v>543</v>
      </c>
      <c r="C75" s="96"/>
      <c r="D75" s="96"/>
      <c r="E75" s="96">
        <f>SUMIF(Balance!$AB$14:$AB$257,[1]Ingresos!A75,Balance!$X$14:$Y$257)</f>
        <v>0</v>
      </c>
      <c r="F75" s="96"/>
      <c r="G75" s="67"/>
    </row>
    <row r="76" spans="1:9" ht="28.5" hidden="1" outlineLevel="3" x14ac:dyDescent="0.3">
      <c r="A76" s="75" t="s">
        <v>1209</v>
      </c>
      <c r="B76" s="76" t="s">
        <v>544</v>
      </c>
      <c r="C76" s="96"/>
      <c r="D76" s="96"/>
      <c r="E76" s="96">
        <f>SUMIF(Balance!$AB$14:$AB$257,[1]Ingresos!A76,Balance!$X$14:$Y$257)</f>
        <v>0</v>
      </c>
      <c r="F76" s="96"/>
      <c r="G76" s="67"/>
    </row>
    <row r="77" spans="1:9" ht="28.5" hidden="1" outlineLevel="3" x14ac:dyDescent="0.3">
      <c r="A77" s="75" t="s">
        <v>1210</v>
      </c>
      <c r="B77" s="76" t="s">
        <v>545</v>
      </c>
      <c r="C77" s="96"/>
      <c r="D77" s="96"/>
      <c r="E77" s="96">
        <f>SUMIF(Balance!$AB$14:$AB$257,[1]Ingresos!A77,Balance!$X$14:$Y$257)</f>
        <v>0</v>
      </c>
      <c r="F77" s="96"/>
      <c r="G77" s="67"/>
    </row>
    <row r="78" spans="1:9" ht="28.5" hidden="1" outlineLevel="3" x14ac:dyDescent="0.3">
      <c r="A78" s="75" t="s">
        <v>1211</v>
      </c>
      <c r="B78" s="76" t="s">
        <v>546</v>
      </c>
      <c r="C78" s="96"/>
      <c r="D78" s="96"/>
      <c r="E78" s="96">
        <f>SUMIF(Balance!$AB$14:$AB$257,[1]Ingresos!A78,Balance!$X$14:$Y$257)</f>
        <v>0</v>
      </c>
      <c r="F78" s="96"/>
      <c r="G78" s="67" t="s">
        <v>527</v>
      </c>
    </row>
    <row r="79" spans="1:9" hidden="1" outlineLevel="3" x14ac:dyDescent="0.3">
      <c r="A79" s="75" t="s">
        <v>1212</v>
      </c>
      <c r="B79" s="76" t="s">
        <v>547</v>
      </c>
      <c r="C79" s="96"/>
      <c r="D79" s="96"/>
      <c r="E79" s="96">
        <f>SUMIF(Balance!$AB$14:$AB$257,[1]Ingresos!A79,Balance!$X$14:$Y$257)</f>
        <v>0</v>
      </c>
      <c r="F79" s="96"/>
      <c r="G79" s="67"/>
    </row>
    <row r="80" spans="1:9" ht="27.75" hidden="1" outlineLevel="2" x14ac:dyDescent="0.3">
      <c r="A80" s="63" t="s">
        <v>1213</v>
      </c>
      <c r="B80" s="64" t="s">
        <v>548</v>
      </c>
      <c r="C80" s="93">
        <f>C81+C82+C83+C84</f>
        <v>0</v>
      </c>
      <c r="D80" s="93">
        <f>D81+D82+D83+D84</f>
        <v>0</v>
      </c>
      <c r="E80" s="93">
        <f>E81+E82+E83+E84</f>
        <v>0</v>
      </c>
      <c r="F80" s="93">
        <f>F81+F82+F83+F84</f>
        <v>0</v>
      </c>
      <c r="G80" s="62"/>
      <c r="H80" s="58"/>
      <c r="I80" s="58"/>
    </row>
    <row r="81" spans="1:9" ht="28.5" hidden="1" outlineLevel="3" x14ac:dyDescent="0.3">
      <c r="A81" s="75" t="s">
        <v>1214</v>
      </c>
      <c r="B81" s="76" t="s">
        <v>549</v>
      </c>
      <c r="C81" s="96"/>
      <c r="D81" s="96"/>
      <c r="E81" s="96">
        <f>SUMIF(Balance!$AB$14:$AB$257,[1]Ingresos!A81,Balance!$X$14:$Y$257)</f>
        <v>0</v>
      </c>
      <c r="F81" s="96"/>
      <c r="G81" s="67"/>
    </row>
    <row r="82" spans="1:9" ht="28.5" hidden="1" outlineLevel="3" x14ac:dyDescent="0.3">
      <c r="A82" s="75" t="s">
        <v>1215</v>
      </c>
      <c r="B82" s="76" t="s">
        <v>544</v>
      </c>
      <c r="C82" s="96"/>
      <c r="D82" s="96"/>
      <c r="E82" s="96">
        <f>SUMIF(Balance!$AB$14:$AB$257,[1]Ingresos!A82,Balance!$X$14:$Y$257)</f>
        <v>0</v>
      </c>
      <c r="F82" s="96"/>
      <c r="G82" s="67"/>
    </row>
    <row r="83" spans="1:9" ht="28.5" hidden="1" outlineLevel="3" x14ac:dyDescent="0.3">
      <c r="A83" s="75" t="s">
        <v>1216</v>
      </c>
      <c r="B83" s="76" t="s">
        <v>550</v>
      </c>
      <c r="C83" s="96"/>
      <c r="D83" s="96"/>
      <c r="E83" s="96">
        <f>SUMIF(Balance!$AB$14:$AB$257,[1]Ingresos!A83,Balance!$X$14:$Y$257)</f>
        <v>0</v>
      </c>
      <c r="F83" s="96"/>
      <c r="G83" s="67"/>
    </row>
    <row r="84" spans="1:9" hidden="1" outlineLevel="3" x14ac:dyDescent="0.3">
      <c r="A84" s="75" t="s">
        <v>1217</v>
      </c>
      <c r="B84" s="76" t="s">
        <v>551</v>
      </c>
      <c r="C84" s="96"/>
      <c r="D84" s="96"/>
      <c r="E84" s="96">
        <f>SUMIF(Balance!$AB$14:$AB$257,[1]Ingresos!A84,Balance!$X$14:$Y$257)</f>
        <v>0</v>
      </c>
      <c r="F84" s="96"/>
      <c r="G84" s="67"/>
    </row>
    <row r="85" spans="1:9" hidden="1" outlineLevel="2" x14ac:dyDescent="0.3">
      <c r="A85" s="63" t="s">
        <v>1218</v>
      </c>
      <c r="B85" s="64" t="s">
        <v>552</v>
      </c>
      <c r="C85" s="93"/>
      <c r="D85" s="93"/>
      <c r="E85" s="93">
        <f>SUMIF(Balance!$AB$14:$AB$257,A85,Balance!$X$14:$Y$257)</f>
        <v>0</v>
      </c>
      <c r="F85" s="93"/>
      <c r="G85" s="67"/>
    </row>
    <row r="86" spans="1:9" ht="27.75" hidden="1" outlineLevel="2" x14ac:dyDescent="0.3">
      <c r="A86" s="63" t="s">
        <v>1219</v>
      </c>
      <c r="B86" s="64" t="s">
        <v>553</v>
      </c>
      <c r="C86" s="93"/>
      <c r="D86" s="93"/>
      <c r="E86" s="93">
        <f>SUMIF(Balance!$AB$14:$AB$257,A86,Balance!$X$14:$Y$257)</f>
        <v>0</v>
      </c>
      <c r="F86" s="93"/>
      <c r="G86" s="67"/>
    </row>
    <row r="87" spans="1:9" ht="27.75" hidden="1" outlineLevel="2" x14ac:dyDescent="0.3">
      <c r="A87" s="63" t="s">
        <v>1220</v>
      </c>
      <c r="B87" s="64" t="s">
        <v>554</v>
      </c>
      <c r="C87" s="93"/>
      <c r="D87" s="93"/>
      <c r="E87" s="93">
        <f>SUMIF(Balance!$AB$14:$AB$257,A87,Balance!$X$14:$Y$257)</f>
        <v>0</v>
      </c>
      <c r="F87" s="93"/>
      <c r="G87" s="67"/>
    </row>
    <row r="88" spans="1:9" ht="27.75" hidden="1" outlineLevel="2" x14ac:dyDescent="0.3">
      <c r="A88" s="63" t="s">
        <v>1221</v>
      </c>
      <c r="B88" s="64" t="s">
        <v>555</v>
      </c>
      <c r="C88" s="93"/>
      <c r="D88" s="93"/>
      <c r="E88" s="93">
        <f>SUMIF(Balance!$AB$14:$AB$257,A88,Balance!$X$14:$Y$257)</f>
        <v>0</v>
      </c>
      <c r="F88" s="93"/>
      <c r="G88" s="67"/>
    </row>
    <row r="89" spans="1:9" ht="27.75" hidden="1" outlineLevel="2" x14ac:dyDescent="0.3">
      <c r="A89" s="63" t="s">
        <v>1222</v>
      </c>
      <c r="B89" s="64" t="s">
        <v>556</v>
      </c>
      <c r="C89" s="93"/>
      <c r="D89" s="93"/>
      <c r="E89" s="93">
        <f>SUMIF(Balance!$AB$14:$AB$257,A89,Balance!$X$14:$Y$257)</f>
        <v>0</v>
      </c>
      <c r="F89" s="93"/>
      <c r="G89" s="67"/>
    </row>
    <row r="90" spans="1:9" hidden="1" outlineLevel="2" x14ac:dyDescent="0.3">
      <c r="A90" s="63" t="s">
        <v>1223</v>
      </c>
      <c r="B90" s="64" t="s">
        <v>557</v>
      </c>
      <c r="C90" s="93"/>
      <c r="D90" s="93"/>
      <c r="E90" s="93">
        <f>SUMIF(Balance!$AB$14:$AB$257,A90,Balance!$X$14:$Y$257)</f>
        <v>0</v>
      </c>
      <c r="F90" s="93"/>
      <c r="G90" s="77" t="s">
        <v>174</v>
      </c>
    </row>
    <row r="91" spans="1:9" ht="27.75" hidden="1" outlineLevel="2" x14ac:dyDescent="0.3">
      <c r="A91" s="63" t="s">
        <v>1224</v>
      </c>
      <c r="B91" s="64" t="s">
        <v>558</v>
      </c>
      <c r="C91" s="93"/>
      <c r="D91" s="93"/>
      <c r="E91" s="93">
        <f>SUMIF(Balance!$AB$14:$AB$257,A91,Balance!$X$14:$Y$257)</f>
        <v>0</v>
      </c>
      <c r="F91" s="93"/>
      <c r="G91" s="67" t="s">
        <v>527</v>
      </c>
    </row>
    <row r="92" spans="1:9" ht="27.75" outlineLevel="1" collapsed="1" x14ac:dyDescent="0.3">
      <c r="A92" s="60" t="s">
        <v>1225</v>
      </c>
      <c r="B92" s="61" t="s">
        <v>559</v>
      </c>
      <c r="C92" s="92">
        <f>SUM(C93+C94+C95)</f>
        <v>0</v>
      </c>
      <c r="D92" s="92">
        <f>SUM(D93+D94+D95)</f>
        <v>0</v>
      </c>
      <c r="E92" s="92">
        <f>SUM(E93+E94+E95)</f>
        <v>0</v>
      </c>
      <c r="F92" s="92">
        <f>SUM(F93+F94+F95)</f>
        <v>0</v>
      </c>
      <c r="G92" s="62"/>
      <c r="H92" s="58"/>
      <c r="I92" s="58"/>
    </row>
    <row r="93" spans="1:9" hidden="1" outlineLevel="2" x14ac:dyDescent="0.3">
      <c r="A93" s="63" t="s">
        <v>1226</v>
      </c>
      <c r="B93" s="64" t="s">
        <v>560</v>
      </c>
      <c r="C93" s="93"/>
      <c r="D93" s="93"/>
      <c r="E93" s="93">
        <f>SUMIF(Balance!$AB$14:$AB$257,A93,Balance!$X$14:$Y$257)</f>
        <v>0</v>
      </c>
      <c r="F93" s="93"/>
      <c r="G93" s="67"/>
    </row>
    <row r="94" spans="1:9" hidden="1" outlineLevel="2" x14ac:dyDescent="0.3">
      <c r="A94" s="63" t="s">
        <v>1227</v>
      </c>
      <c r="B94" s="64" t="s">
        <v>561</v>
      </c>
      <c r="C94" s="93"/>
      <c r="D94" s="93"/>
      <c r="E94" s="93">
        <f>SUMIF(Balance!$AB$14:$AB$257,A94,Balance!$X$14:$Y$257)</f>
        <v>0</v>
      </c>
      <c r="F94" s="93"/>
      <c r="G94" s="67"/>
    </row>
    <row r="95" spans="1:9" hidden="1" outlineLevel="2" x14ac:dyDescent="0.3">
      <c r="A95" s="63" t="s">
        <v>1228</v>
      </c>
      <c r="B95" s="64" t="s">
        <v>562</v>
      </c>
      <c r="C95" s="93">
        <f>C96+C97</f>
        <v>0</v>
      </c>
      <c r="D95" s="93">
        <f>D96+D97</f>
        <v>0</v>
      </c>
      <c r="E95" s="93">
        <f>E96+E97</f>
        <v>0</v>
      </c>
      <c r="F95" s="93">
        <f>F96+F97</f>
        <v>0</v>
      </c>
      <c r="G95" s="62"/>
      <c r="H95" s="58"/>
      <c r="I95" s="58"/>
    </row>
    <row r="96" spans="1:9" hidden="1" outlineLevel="2" x14ac:dyDescent="0.3">
      <c r="A96" s="78" t="s">
        <v>1229</v>
      </c>
      <c r="B96" s="79" t="s">
        <v>563</v>
      </c>
      <c r="C96" s="97"/>
      <c r="D96" s="97"/>
      <c r="E96" s="97">
        <f>SUMIF(Balance!$AB$14:$AB$257,A96,Balance!$X$14:$Y$257)</f>
        <v>0</v>
      </c>
      <c r="F96" s="97"/>
      <c r="G96" s="67"/>
    </row>
    <row r="97" spans="1:9" ht="27.75" hidden="1" outlineLevel="2" x14ac:dyDescent="0.3">
      <c r="A97" s="78" t="s">
        <v>1230</v>
      </c>
      <c r="B97" s="79" t="s">
        <v>564</v>
      </c>
      <c r="C97" s="97"/>
      <c r="D97" s="97"/>
      <c r="E97" s="97">
        <f>SUMIF(Balance!$AB$14:$AB$257,A97,Balance!$X$14:$Y$257)</f>
        <v>0</v>
      </c>
      <c r="F97" s="97"/>
      <c r="G97" s="67"/>
    </row>
    <row r="98" spans="1:9" outlineLevel="1" collapsed="1" x14ac:dyDescent="0.3">
      <c r="A98" s="60" t="s">
        <v>1231</v>
      </c>
      <c r="B98" s="61" t="s">
        <v>565</v>
      </c>
      <c r="C98" s="92">
        <f>SUM(C99+C100+C101)</f>
        <v>0</v>
      </c>
      <c r="D98" s="92">
        <f>SUM(D99+D100+D101)</f>
        <v>0</v>
      </c>
      <c r="E98" s="92">
        <f>SUM(E99+E100+E101)</f>
        <v>0</v>
      </c>
      <c r="F98" s="92">
        <f>SUM(F99+F100+F101)</f>
        <v>0</v>
      </c>
      <c r="G98" s="80"/>
      <c r="H98" s="58"/>
      <c r="I98" s="58"/>
    </row>
    <row r="99" spans="1:9" ht="27.75" hidden="1" outlineLevel="2" x14ac:dyDescent="0.3">
      <c r="A99" s="63" t="s">
        <v>1232</v>
      </c>
      <c r="B99" s="64" t="s">
        <v>422</v>
      </c>
      <c r="C99" s="93"/>
      <c r="D99" s="93"/>
      <c r="E99" s="93">
        <f>SUMIF(Balance!$AB$14:$AB$257,A99,Balance!$X$14:$Y$257)</f>
        <v>0</v>
      </c>
      <c r="F99" s="93"/>
      <c r="G99" s="67"/>
    </row>
    <row r="100" spans="1:9" ht="27.75" hidden="1" outlineLevel="2" x14ac:dyDescent="0.3">
      <c r="A100" s="63" t="s">
        <v>1233</v>
      </c>
      <c r="B100" s="64" t="s">
        <v>566</v>
      </c>
      <c r="C100" s="93"/>
      <c r="D100" s="93"/>
      <c r="E100" s="93">
        <f>SUMIF(Balance!$AB$14:$AB$257,A100,Balance!$X$14:$Y$257)</f>
        <v>0</v>
      </c>
      <c r="F100" s="93"/>
      <c r="G100" s="67"/>
    </row>
    <row r="101" spans="1:9" hidden="1" outlineLevel="2" x14ac:dyDescent="0.3">
      <c r="A101" s="63" t="s">
        <v>1234</v>
      </c>
      <c r="B101" s="64" t="s">
        <v>567</v>
      </c>
      <c r="C101" s="93"/>
      <c r="D101" s="93"/>
      <c r="E101" s="93">
        <f>SUMIF(Balance!$AB$14:$AB$257,A101,Balance!$X$14:$Y$257)</f>
        <v>0</v>
      </c>
      <c r="F101" s="93"/>
      <c r="G101" s="67"/>
    </row>
    <row r="102" spans="1:9" outlineLevel="1" collapsed="1" x14ac:dyDescent="0.3">
      <c r="A102" s="60" t="s">
        <v>1235</v>
      </c>
      <c r="B102" s="61" t="s">
        <v>568</v>
      </c>
      <c r="C102" s="92">
        <f>SUM(C103+C104)</f>
        <v>164874</v>
      </c>
      <c r="D102" s="92">
        <f>SUM(D103+D104)</f>
        <v>1916078</v>
      </c>
      <c r="E102" s="92">
        <f>SUM(E103+E104)</f>
        <v>636953.73600000003</v>
      </c>
      <c r="F102" s="92">
        <f>SUM(F103+F104)</f>
        <v>1279124.264</v>
      </c>
      <c r="G102" s="62"/>
      <c r="H102" s="58"/>
      <c r="I102" s="58"/>
    </row>
    <row r="103" spans="1:9" ht="27.75" outlineLevel="1" x14ac:dyDescent="0.3">
      <c r="A103" s="63" t="s">
        <v>1236</v>
      </c>
      <c r="B103" s="64" t="s">
        <v>569</v>
      </c>
      <c r="C103" s="93"/>
      <c r="D103" s="93"/>
      <c r="E103" s="93">
        <f>SUMIF(Balance!$AB$14:$AB$257,A103,Balance!$X$14:$Y$257)</f>
        <v>0</v>
      </c>
      <c r="F103" s="93"/>
      <c r="G103" s="67"/>
    </row>
    <row r="104" spans="1:9" outlineLevel="1" x14ac:dyDescent="0.3">
      <c r="A104" s="63" t="s">
        <v>674</v>
      </c>
      <c r="B104" s="64" t="s">
        <v>328</v>
      </c>
      <c r="C104" s="93">
        <v>164874</v>
      </c>
      <c r="D104" s="93">
        <v>1916078</v>
      </c>
      <c r="E104" s="93">
        <f>SUMIF(Balance!$AB$14:$AB$257,A104,Balance!$X$14:$Y$257)</f>
        <v>636953.73600000003</v>
      </c>
      <c r="F104" s="93">
        <f>+D104-E104</f>
        <v>1279124.264</v>
      </c>
      <c r="G104" s="67"/>
    </row>
    <row r="105" spans="1:9" x14ac:dyDescent="0.3">
      <c r="A105" s="55" t="s">
        <v>1237</v>
      </c>
      <c r="B105" s="56" t="s">
        <v>570</v>
      </c>
      <c r="C105" s="91">
        <f>SUM(C106+C107+C108+C109+C110+C111+C112+C113)</f>
        <v>0</v>
      </c>
      <c r="D105" s="91">
        <f>SUM(D106+D107+D108+D109+D110+D111+D112+D113)</f>
        <v>0</v>
      </c>
      <c r="E105" s="91">
        <f>SUM(E106+E107+E108+E109+E110+E111+E112+E113)</f>
        <v>0</v>
      </c>
      <c r="F105" s="91">
        <f>SUM(F106+F107+F108+F109+F110+F111+F112+F113)</f>
        <v>0</v>
      </c>
      <c r="G105" s="57" t="s">
        <v>174</v>
      </c>
      <c r="H105" s="58"/>
      <c r="I105" s="58"/>
    </row>
    <row r="106" spans="1:9" hidden="1" outlineLevel="1" x14ac:dyDescent="0.3">
      <c r="A106" s="60" t="s">
        <v>1238</v>
      </c>
      <c r="B106" s="61" t="s">
        <v>426</v>
      </c>
      <c r="C106" s="92"/>
      <c r="D106" s="92"/>
      <c r="E106" s="92">
        <f>SUMIF(Balance!$AB$14:$AB$257,A106,Balance!$X$14:$Y$257)</f>
        <v>0</v>
      </c>
      <c r="F106" s="92"/>
      <c r="G106" s="67"/>
    </row>
    <row r="107" spans="1:9" hidden="1" outlineLevel="1" x14ac:dyDescent="0.3">
      <c r="A107" s="60" t="s">
        <v>1239</v>
      </c>
      <c r="B107" s="61" t="s">
        <v>427</v>
      </c>
      <c r="C107" s="92"/>
      <c r="D107" s="92"/>
      <c r="E107" s="92">
        <f>SUMIF(Balance!$AB$14:$AB$257,A107,Balance!$X$14:$Y$257)</f>
        <v>0</v>
      </c>
      <c r="F107" s="92"/>
      <c r="G107" s="67"/>
    </row>
    <row r="108" spans="1:9" hidden="1" outlineLevel="1" x14ac:dyDescent="0.3">
      <c r="A108" s="60" t="s">
        <v>1240</v>
      </c>
      <c r="B108" s="61" t="s">
        <v>428</v>
      </c>
      <c r="C108" s="92"/>
      <c r="D108" s="92"/>
      <c r="E108" s="92">
        <f>SUMIF(Balance!$AB$14:$AB$257,A108,Balance!$X$14:$Y$257)</f>
        <v>0</v>
      </c>
      <c r="F108" s="92"/>
      <c r="G108" s="67"/>
    </row>
    <row r="109" spans="1:9" hidden="1" outlineLevel="1" x14ac:dyDescent="0.3">
      <c r="A109" s="60" t="s">
        <v>1241</v>
      </c>
      <c r="B109" s="61" t="s">
        <v>429</v>
      </c>
      <c r="C109" s="92"/>
      <c r="D109" s="92"/>
      <c r="E109" s="92">
        <f>SUMIF(Balance!$AB$14:$AB$257,A109,Balance!$X$14:$Y$257)</f>
        <v>0</v>
      </c>
      <c r="F109" s="92"/>
      <c r="G109" s="67"/>
    </row>
    <row r="110" spans="1:9" hidden="1" outlineLevel="1" x14ac:dyDescent="0.3">
      <c r="A110" s="60" t="s">
        <v>1242</v>
      </c>
      <c r="B110" s="61" t="s">
        <v>430</v>
      </c>
      <c r="C110" s="92"/>
      <c r="D110" s="92"/>
      <c r="E110" s="92">
        <f>SUMIF(Balance!$AB$14:$AB$257,A110,Balance!$X$14:$Y$257)</f>
        <v>0</v>
      </c>
      <c r="F110" s="92"/>
      <c r="G110" s="67"/>
    </row>
    <row r="111" spans="1:9" hidden="1" outlineLevel="1" x14ac:dyDescent="0.3">
      <c r="A111" s="60" t="s">
        <v>1243</v>
      </c>
      <c r="B111" s="61" t="s">
        <v>432</v>
      </c>
      <c r="C111" s="92"/>
      <c r="D111" s="92"/>
      <c r="E111" s="92">
        <f>SUMIF(Balance!$AB$14:$AB$257,A111,Balance!$X$14:$Y$257)</f>
        <v>0</v>
      </c>
      <c r="F111" s="92"/>
      <c r="G111" s="67"/>
    </row>
    <row r="112" spans="1:9" hidden="1" outlineLevel="1" x14ac:dyDescent="0.3">
      <c r="A112" s="60" t="s">
        <v>1244</v>
      </c>
      <c r="B112" s="61" t="s">
        <v>434</v>
      </c>
      <c r="C112" s="92"/>
      <c r="D112" s="92"/>
      <c r="E112" s="92">
        <f>SUMIF(Balance!$AB$14:$AB$257,A112,Balance!$X$14:$Y$257)</f>
        <v>0</v>
      </c>
      <c r="F112" s="92"/>
      <c r="G112" s="67"/>
    </row>
    <row r="113" spans="1:9" hidden="1" outlineLevel="1" x14ac:dyDescent="0.3">
      <c r="A113" s="60" t="s">
        <v>1245</v>
      </c>
      <c r="B113" s="61" t="s">
        <v>437</v>
      </c>
      <c r="C113" s="92"/>
      <c r="D113" s="92"/>
      <c r="E113" s="92">
        <f>SUMIF(Balance!$AB$14:$AB$257,A113,Balance!$X$14:$Y$257)</f>
        <v>0</v>
      </c>
      <c r="F113" s="92"/>
      <c r="G113" s="67"/>
    </row>
    <row r="114" spans="1:9" collapsed="1" x14ac:dyDescent="0.3">
      <c r="A114" s="55" t="s">
        <v>1246</v>
      </c>
      <c r="B114" s="56" t="s">
        <v>571</v>
      </c>
      <c r="C114" s="91">
        <f>SUM(C115+C119+C120)</f>
        <v>0</v>
      </c>
      <c r="D114" s="91">
        <f>SUM(D115+D119+D120)</f>
        <v>0</v>
      </c>
      <c r="E114" s="91">
        <f>SUM(E115+E119+E120)</f>
        <v>0</v>
      </c>
      <c r="F114" s="91">
        <f>SUM(F115+F119+F120)</f>
        <v>0</v>
      </c>
      <c r="G114" s="57" t="s">
        <v>174</v>
      </c>
      <c r="H114" s="58"/>
      <c r="I114" s="58"/>
    </row>
    <row r="115" spans="1:9" hidden="1" outlineLevel="1" x14ac:dyDescent="0.3">
      <c r="A115" s="60" t="s">
        <v>1247</v>
      </c>
      <c r="B115" s="61" t="s">
        <v>572</v>
      </c>
      <c r="C115" s="92">
        <f>SUM(C116+C117+C118)</f>
        <v>0</v>
      </c>
      <c r="D115" s="92">
        <f>SUM(D116+D117+D118)</f>
        <v>0</v>
      </c>
      <c r="E115" s="92">
        <f>SUM(E116+E117+E118)</f>
        <v>0</v>
      </c>
      <c r="F115" s="92">
        <f>SUM(F116+F117+F118)</f>
        <v>0</v>
      </c>
      <c r="G115" s="62"/>
      <c r="H115" s="58"/>
      <c r="I115" s="58"/>
    </row>
    <row r="116" spans="1:9" hidden="1" outlineLevel="2" x14ac:dyDescent="0.3">
      <c r="A116" s="63" t="s">
        <v>1248</v>
      </c>
      <c r="B116" s="64" t="s">
        <v>440</v>
      </c>
      <c r="C116" s="93"/>
      <c r="D116" s="93"/>
      <c r="E116" s="93">
        <f>SUMIF(Balance!$AB$14:$AB$257,A116,Balance!$X$14:$Y$257)</f>
        <v>0</v>
      </c>
      <c r="F116" s="93"/>
      <c r="G116" s="67"/>
    </row>
    <row r="117" spans="1:9" hidden="1" outlineLevel="2" x14ac:dyDescent="0.3">
      <c r="A117" s="63" t="s">
        <v>1249</v>
      </c>
      <c r="B117" s="64" t="s">
        <v>441</v>
      </c>
      <c r="C117" s="93"/>
      <c r="D117" s="93"/>
      <c r="E117" s="93">
        <f>SUMIF(Balance!$AB$14:$AB$257,A117,Balance!$X$14:$Y$257)</f>
        <v>0</v>
      </c>
      <c r="F117" s="93"/>
      <c r="G117" s="67"/>
    </row>
    <row r="118" spans="1:9" hidden="1" outlineLevel="2" x14ac:dyDescent="0.3">
      <c r="A118" s="63" t="s">
        <v>1250</v>
      </c>
      <c r="B118" s="64" t="s">
        <v>328</v>
      </c>
      <c r="C118" s="93"/>
      <c r="D118" s="93"/>
      <c r="E118" s="93">
        <f>SUMIF(Balance!$AB$14:$AB$257,A118,Balance!$X$14:$Y$257)</f>
        <v>0</v>
      </c>
      <c r="F118" s="93"/>
      <c r="G118" s="67"/>
    </row>
    <row r="119" spans="1:9" ht="27.75" hidden="1" outlineLevel="1" collapsed="1" x14ac:dyDescent="0.3">
      <c r="A119" s="60" t="s">
        <v>1251</v>
      </c>
      <c r="B119" s="61" t="s">
        <v>573</v>
      </c>
      <c r="C119" s="92"/>
      <c r="D119" s="92"/>
      <c r="E119" s="92">
        <f>SUMIF(Balance!$AB$14:$AB$257,A119,Balance!$X$14:$Y$257)</f>
        <v>0</v>
      </c>
      <c r="F119" s="92"/>
      <c r="G119" s="67"/>
    </row>
    <row r="120" spans="1:9" hidden="1" outlineLevel="1" x14ac:dyDescent="0.3">
      <c r="A120" s="60" t="s">
        <v>1252</v>
      </c>
      <c r="B120" s="61" t="s">
        <v>444</v>
      </c>
      <c r="C120" s="92"/>
      <c r="D120" s="92"/>
      <c r="E120" s="92">
        <f>SUMIF(Balance!$AB$14:$AB$257,A120,Balance!$X$14:$Y$257)</f>
        <v>0</v>
      </c>
      <c r="F120" s="92"/>
      <c r="G120" s="67"/>
    </row>
    <row r="121" spans="1:9" collapsed="1" x14ac:dyDescent="0.3">
      <c r="A121" s="55" t="s">
        <v>1253</v>
      </c>
      <c r="B121" s="56" t="s">
        <v>574</v>
      </c>
      <c r="C121" s="91">
        <f>SUM(C122+C123+C124)</f>
        <v>0</v>
      </c>
      <c r="D121" s="91">
        <f>SUM(D122+D123+D124)</f>
        <v>0</v>
      </c>
      <c r="E121" s="91">
        <f>SUM(E122+E123+E124)</f>
        <v>0</v>
      </c>
      <c r="F121" s="91">
        <f>SUM(F122+F123+F124)</f>
        <v>0</v>
      </c>
      <c r="G121" s="57" t="s">
        <v>174</v>
      </c>
      <c r="H121" s="58"/>
      <c r="I121" s="58"/>
    </row>
    <row r="122" spans="1:9" hidden="1" outlineLevel="1" x14ac:dyDescent="0.3">
      <c r="A122" s="60" t="s">
        <v>1254</v>
      </c>
      <c r="B122" s="61" t="s">
        <v>456</v>
      </c>
      <c r="C122" s="92"/>
      <c r="D122" s="92"/>
      <c r="E122" s="92">
        <f>SUMIF(Balance!$AB$14:$AB$257,A122,Balance!$X$14:$Y$257)</f>
        <v>0</v>
      </c>
      <c r="F122" s="92"/>
      <c r="G122" s="67"/>
    </row>
    <row r="123" spans="1:9" hidden="1" outlineLevel="1" x14ac:dyDescent="0.3">
      <c r="A123" s="60" t="s">
        <v>1255</v>
      </c>
      <c r="B123" s="61" t="s">
        <v>457</v>
      </c>
      <c r="C123" s="92"/>
      <c r="D123" s="92"/>
      <c r="E123" s="92">
        <f>SUMIF(Balance!$AB$14:$AB$257,A123,Balance!$X$14:$Y$257)</f>
        <v>0</v>
      </c>
      <c r="F123" s="92"/>
      <c r="G123" s="67"/>
    </row>
    <row r="124" spans="1:9" hidden="1" outlineLevel="1" x14ac:dyDescent="0.3">
      <c r="A124" s="60" t="s">
        <v>1256</v>
      </c>
      <c r="B124" s="61" t="s">
        <v>575</v>
      </c>
      <c r="C124" s="92"/>
      <c r="D124" s="92"/>
      <c r="E124" s="92">
        <f>SUMIF(Balance!$AB$14:$AB$257,A124,Balance!$X$14:$Y$257)</f>
        <v>0</v>
      </c>
      <c r="F124" s="92"/>
      <c r="G124" s="67"/>
    </row>
    <row r="125" spans="1:9" ht="27.75" collapsed="1" x14ac:dyDescent="0.3">
      <c r="A125" s="55" t="s">
        <v>1257</v>
      </c>
      <c r="B125" s="56" t="s">
        <v>576</v>
      </c>
      <c r="C125" s="91">
        <f>SUM(C126+C129+C147+C149)</f>
        <v>0</v>
      </c>
      <c r="D125" s="91">
        <f>SUM(D126+D129+D147+D149)</f>
        <v>0</v>
      </c>
      <c r="E125" s="91">
        <f>SUM(E126+E129+E147+E149)</f>
        <v>0</v>
      </c>
      <c r="F125" s="91">
        <f>SUM(F126+F129+F147+F149)</f>
        <v>0</v>
      </c>
      <c r="G125" s="57" t="s">
        <v>174</v>
      </c>
      <c r="H125" s="58"/>
      <c r="I125" s="58"/>
    </row>
    <row r="126" spans="1:9" hidden="1" outlineLevel="1" x14ac:dyDescent="0.3">
      <c r="A126" s="60" t="s">
        <v>1258</v>
      </c>
      <c r="B126" s="61" t="s">
        <v>499</v>
      </c>
      <c r="C126" s="92">
        <f>SUM(C127+C128)</f>
        <v>0</v>
      </c>
      <c r="D126" s="92">
        <f>SUM(D127+D128)</f>
        <v>0</v>
      </c>
      <c r="E126" s="92">
        <f>SUM(E127+E128)</f>
        <v>0</v>
      </c>
      <c r="F126" s="92">
        <f>SUM(F127+F128)</f>
        <v>0</v>
      </c>
      <c r="G126" s="62"/>
      <c r="H126" s="58"/>
      <c r="I126" s="58"/>
    </row>
    <row r="127" spans="1:9" ht="27.75" hidden="1" outlineLevel="2" x14ac:dyDescent="0.3">
      <c r="A127" s="63" t="s">
        <v>1259</v>
      </c>
      <c r="B127" s="64" t="s">
        <v>577</v>
      </c>
      <c r="C127" s="93"/>
      <c r="D127" s="93"/>
      <c r="E127" s="93">
        <f>SUMIF(Balance!$AB$14:$AB$257,A127,Balance!$X$14:$Y$257)</f>
        <v>0</v>
      </c>
      <c r="F127" s="93"/>
      <c r="G127" s="67"/>
    </row>
    <row r="128" spans="1:9" hidden="1" outlineLevel="2" x14ac:dyDescent="0.3">
      <c r="A128" s="63" t="s">
        <v>1260</v>
      </c>
      <c r="B128" s="64" t="s">
        <v>292</v>
      </c>
      <c r="C128" s="93"/>
      <c r="D128" s="93"/>
      <c r="E128" s="93">
        <f>SUMIF(Balance!$AB$14:$AB$257,A128,Balance!$X$14:$Y$257)</f>
        <v>0</v>
      </c>
      <c r="F128" s="93"/>
      <c r="G128" s="67"/>
    </row>
    <row r="129" spans="1:9" hidden="1" outlineLevel="1" collapsed="1" x14ac:dyDescent="0.3">
      <c r="A129" s="60" t="s">
        <v>1261</v>
      </c>
      <c r="B129" s="61" t="s">
        <v>500</v>
      </c>
      <c r="C129" s="92">
        <f>SUM(C130+C134+C136+C141+C146+C143)</f>
        <v>0</v>
      </c>
      <c r="D129" s="92">
        <f>SUM(D130+D134+D136+D141+D146+D143)</f>
        <v>0</v>
      </c>
      <c r="E129" s="92">
        <f>SUM(E130+E134+E136+E141+E146+E143)</f>
        <v>0</v>
      </c>
      <c r="F129" s="92">
        <f>SUM(F130+F134+F136+F141+F146+F143)</f>
        <v>0</v>
      </c>
      <c r="G129" s="62"/>
      <c r="H129" s="58"/>
      <c r="I129" s="58"/>
    </row>
    <row r="130" spans="1:9" ht="27.75" hidden="1" outlineLevel="2" x14ac:dyDescent="0.3">
      <c r="A130" s="63" t="s">
        <v>1262</v>
      </c>
      <c r="B130" s="64" t="s">
        <v>501</v>
      </c>
      <c r="C130" s="93">
        <f>SUM(C131+C132+C133)</f>
        <v>0</v>
      </c>
      <c r="D130" s="93">
        <f>SUM(D131+D132+D133)</f>
        <v>0</v>
      </c>
      <c r="E130" s="93">
        <f>SUM(E131+E132+E133)</f>
        <v>0</v>
      </c>
      <c r="F130" s="93">
        <f>SUM(F131+F132+F133)</f>
        <v>0</v>
      </c>
      <c r="G130" s="62"/>
      <c r="H130" s="58"/>
      <c r="I130" s="58"/>
    </row>
    <row r="131" spans="1:9" ht="28.5" hidden="1" outlineLevel="3" x14ac:dyDescent="0.3">
      <c r="A131" s="65" t="s">
        <v>1263</v>
      </c>
      <c r="B131" s="66" t="s">
        <v>578</v>
      </c>
      <c r="C131" s="94"/>
      <c r="D131" s="94"/>
      <c r="E131" s="94">
        <f>SUMIF(Balance!$AB$14:$AB$257,[1]Ingresos!A131,Balance!$X$14:$Y$257)</f>
        <v>0</v>
      </c>
      <c r="F131" s="94"/>
      <c r="G131" s="67"/>
    </row>
    <row r="132" spans="1:9" hidden="1" outlineLevel="3" x14ac:dyDescent="0.3">
      <c r="A132" s="65" t="s">
        <v>1264</v>
      </c>
      <c r="B132" s="66" t="s">
        <v>579</v>
      </c>
      <c r="C132" s="94"/>
      <c r="D132" s="94"/>
      <c r="E132" s="94">
        <f>SUMIF(Balance!$AB$14:$AB$257,[1]Ingresos!A132,Balance!$X$14:$Y$257)</f>
        <v>0</v>
      </c>
      <c r="F132" s="94">
        <f>+D132-E132</f>
        <v>0</v>
      </c>
      <c r="G132" s="67"/>
    </row>
    <row r="133" spans="1:9" ht="28.5" hidden="1" outlineLevel="3" x14ac:dyDescent="0.3">
      <c r="A133" s="65" t="s">
        <v>1265</v>
      </c>
      <c r="B133" s="66" t="s">
        <v>580</v>
      </c>
      <c r="C133" s="94"/>
      <c r="D133" s="94"/>
      <c r="E133" s="94">
        <f>SUMIF(Balance!$AB$14:$AB$257,[1]Ingresos!A133,Balance!$X$14:$Y$257)</f>
        <v>0</v>
      </c>
      <c r="F133" s="94"/>
      <c r="G133" s="67"/>
    </row>
    <row r="134" spans="1:9" hidden="1" outlineLevel="2" x14ac:dyDescent="0.3">
      <c r="A134" s="63" t="s">
        <v>1266</v>
      </c>
      <c r="B134" s="64" t="s">
        <v>504</v>
      </c>
      <c r="C134" s="93">
        <f>C135</f>
        <v>0</v>
      </c>
      <c r="D134" s="93">
        <f>D135</f>
        <v>0</v>
      </c>
      <c r="E134" s="93">
        <f>E135</f>
        <v>0</v>
      </c>
      <c r="F134" s="93">
        <f>F135</f>
        <v>0</v>
      </c>
      <c r="G134" s="62"/>
      <c r="H134" s="58"/>
      <c r="I134" s="58"/>
    </row>
    <row r="135" spans="1:9" hidden="1" outlineLevel="3" x14ac:dyDescent="0.3">
      <c r="A135" s="65" t="s">
        <v>1267</v>
      </c>
      <c r="B135" s="66" t="s">
        <v>581</v>
      </c>
      <c r="C135" s="94"/>
      <c r="D135" s="94"/>
      <c r="E135" s="94">
        <f>SUMIF(Balance!$AB$14:$AB$257,[1]Ingresos!A135,Balance!$X$14:$Y$257)</f>
        <v>0</v>
      </c>
      <c r="F135" s="94"/>
      <c r="G135" s="67"/>
    </row>
    <row r="136" spans="1:9" hidden="1" outlineLevel="2" x14ac:dyDescent="0.3">
      <c r="A136" s="63" t="s">
        <v>1268</v>
      </c>
      <c r="B136" s="64" t="s">
        <v>517</v>
      </c>
      <c r="C136" s="93">
        <f>SUM(C137+C138+C139+C140)</f>
        <v>0</v>
      </c>
      <c r="D136" s="93">
        <f>SUM(D137+D138+D139+D140)</f>
        <v>0</v>
      </c>
      <c r="E136" s="93">
        <f>SUM(E137+E138+E139+E140)</f>
        <v>0</v>
      </c>
      <c r="F136" s="93">
        <f>SUM(F137+F138+F139+F140)</f>
        <v>0</v>
      </c>
      <c r="G136" s="62"/>
      <c r="H136" s="58"/>
      <c r="I136" s="58"/>
    </row>
    <row r="137" spans="1:9" hidden="1" outlineLevel="3" x14ac:dyDescent="0.3">
      <c r="A137" s="65" t="s">
        <v>1269</v>
      </c>
      <c r="B137" s="66" t="s">
        <v>582</v>
      </c>
      <c r="C137" s="94"/>
      <c r="D137" s="94"/>
      <c r="E137" s="94">
        <f>SUMIF(Balance!$AB$14:$AB$257,[1]Ingresos!A137,Balance!$X$14:$Y$257)</f>
        <v>0</v>
      </c>
      <c r="F137" s="94"/>
      <c r="G137" s="67"/>
    </row>
    <row r="138" spans="1:9" hidden="1" outlineLevel="3" x14ac:dyDescent="0.3">
      <c r="A138" s="65" t="s">
        <v>1270</v>
      </c>
      <c r="B138" s="66" t="s">
        <v>583</v>
      </c>
      <c r="C138" s="94"/>
      <c r="D138" s="94"/>
      <c r="E138" s="94">
        <f>SUMIF(Balance!$AB$14:$AB$257,[1]Ingresos!A138,Balance!$X$14:$Y$257)</f>
        <v>0</v>
      </c>
      <c r="F138" s="94"/>
      <c r="G138" s="67"/>
    </row>
    <row r="139" spans="1:9" hidden="1" outlineLevel="3" x14ac:dyDescent="0.3">
      <c r="A139" s="65" t="s">
        <v>1271</v>
      </c>
      <c r="B139" s="66" t="s">
        <v>584</v>
      </c>
      <c r="C139" s="94"/>
      <c r="D139" s="94"/>
      <c r="E139" s="94">
        <f>SUMIF(Balance!$AB$14:$AB$257,[1]Ingresos!A139,Balance!$X$14:$Y$257)</f>
        <v>0</v>
      </c>
      <c r="F139" s="94"/>
      <c r="G139" s="67"/>
    </row>
    <row r="140" spans="1:9" ht="28.5" hidden="1" outlineLevel="3" x14ac:dyDescent="0.3">
      <c r="A140" s="65" t="s">
        <v>1272</v>
      </c>
      <c r="B140" s="66" t="s">
        <v>585</v>
      </c>
      <c r="C140" s="94"/>
      <c r="D140" s="94"/>
      <c r="E140" s="94">
        <f>SUMIF(Balance!$AB$14:$AB$257,[1]Ingresos!A140,Balance!$X$14:$Y$257)</f>
        <v>0</v>
      </c>
      <c r="F140" s="94"/>
      <c r="G140" s="67"/>
    </row>
    <row r="141" spans="1:9" hidden="1" outlineLevel="2" x14ac:dyDescent="0.3">
      <c r="A141" s="63" t="s">
        <v>1273</v>
      </c>
      <c r="B141" s="64" t="s">
        <v>509</v>
      </c>
      <c r="C141" s="93">
        <f>SUM(C142)</f>
        <v>0</v>
      </c>
      <c r="D141" s="93">
        <f>SUM(D142)</f>
        <v>0</v>
      </c>
      <c r="E141" s="93">
        <f>SUM(E142)</f>
        <v>0</v>
      </c>
      <c r="F141" s="93">
        <f>SUM(F142)</f>
        <v>0</v>
      </c>
      <c r="G141" s="62"/>
      <c r="H141" s="58"/>
      <c r="I141" s="58"/>
    </row>
    <row r="142" spans="1:9" ht="28.5" hidden="1" outlineLevel="3" x14ac:dyDescent="0.3">
      <c r="A142" s="65" t="s">
        <v>1274</v>
      </c>
      <c r="B142" s="66" t="s">
        <v>586</v>
      </c>
      <c r="C142" s="94"/>
      <c r="D142" s="94"/>
      <c r="E142" s="94">
        <f>SUMIF(Balance!$AB$14:$AB$257,[1]Ingresos!A142,Balance!$X$14:$Y$257)</f>
        <v>0</v>
      </c>
      <c r="F142" s="94"/>
      <c r="G142" s="67"/>
    </row>
    <row r="143" spans="1:9" hidden="1" outlineLevel="2" x14ac:dyDescent="0.3">
      <c r="A143" s="63" t="s">
        <v>1275</v>
      </c>
      <c r="B143" s="64" t="s">
        <v>521</v>
      </c>
      <c r="C143" s="93">
        <f>C144+C145</f>
        <v>0</v>
      </c>
      <c r="D143" s="93">
        <f>D144+D145</f>
        <v>0</v>
      </c>
      <c r="E143" s="93">
        <f>E144+E145</f>
        <v>0</v>
      </c>
      <c r="F143" s="93">
        <f>F144+F145</f>
        <v>0</v>
      </c>
      <c r="G143" s="62"/>
      <c r="H143" s="58"/>
      <c r="I143" s="58"/>
    </row>
    <row r="144" spans="1:9" hidden="1" outlineLevel="3" x14ac:dyDescent="0.3">
      <c r="A144" s="65" t="s">
        <v>1276</v>
      </c>
      <c r="B144" s="66" t="s">
        <v>587</v>
      </c>
      <c r="C144" s="94"/>
      <c r="D144" s="94"/>
      <c r="E144" s="94">
        <f>SUMIF(Balance!$AB$14:$AB$257,[1]Ingresos!A144,Balance!$X$14:$Y$257)</f>
        <v>0</v>
      </c>
      <c r="F144" s="94"/>
      <c r="G144" s="67"/>
    </row>
    <row r="145" spans="1:9" hidden="1" outlineLevel="3" x14ac:dyDescent="0.3">
      <c r="A145" s="65" t="s">
        <v>1277</v>
      </c>
      <c r="B145" s="66" t="s">
        <v>328</v>
      </c>
      <c r="C145" s="94"/>
      <c r="D145" s="94"/>
      <c r="E145" s="94">
        <f>SUMIF(Balance!$AB$14:$AB$257,[1]Ingresos!A145,Balance!$X$14:$Y$257)</f>
        <v>0</v>
      </c>
      <c r="F145" s="94"/>
      <c r="G145" s="67"/>
    </row>
    <row r="146" spans="1:9" hidden="1" outlineLevel="2" x14ac:dyDescent="0.3">
      <c r="A146" s="63" t="s">
        <v>1278</v>
      </c>
      <c r="B146" s="64" t="s">
        <v>522</v>
      </c>
      <c r="C146" s="93"/>
      <c r="D146" s="93"/>
      <c r="E146" s="93">
        <f>SUMIF(Balance!$AB$14:$AB$257,A146,Balance!$X$14:$Y$257)</f>
        <v>0</v>
      </c>
      <c r="F146" s="93"/>
      <c r="G146" s="67"/>
    </row>
    <row r="147" spans="1:9" hidden="1" outlineLevel="1" collapsed="1" x14ac:dyDescent="0.3">
      <c r="A147" s="60" t="s">
        <v>1279</v>
      </c>
      <c r="B147" s="61" t="s">
        <v>588</v>
      </c>
      <c r="C147" s="92">
        <f>C148</f>
        <v>0</v>
      </c>
      <c r="D147" s="92">
        <f>D148</f>
        <v>0</v>
      </c>
      <c r="E147" s="92">
        <f>E148</f>
        <v>0</v>
      </c>
      <c r="F147" s="92">
        <f>F148</f>
        <v>0</v>
      </c>
      <c r="G147" s="62"/>
      <c r="H147" s="58"/>
      <c r="I147" s="58"/>
    </row>
    <row r="148" spans="1:9" hidden="1" outlineLevel="2" x14ac:dyDescent="0.3">
      <c r="A148" s="63" t="s">
        <v>1280</v>
      </c>
      <c r="B148" s="64" t="s">
        <v>589</v>
      </c>
      <c r="C148" s="93"/>
      <c r="D148" s="93"/>
      <c r="E148" s="93">
        <f>SUMIF(Balance!$AB$14:$AB$257,A148,Balance!$X$14:$Y$257)</f>
        <v>0</v>
      </c>
      <c r="F148" s="93"/>
      <c r="G148" s="67"/>
    </row>
    <row r="149" spans="1:9" hidden="1" outlineLevel="1" collapsed="1" x14ac:dyDescent="0.3">
      <c r="A149" s="60" t="s">
        <v>1281</v>
      </c>
      <c r="B149" s="61" t="s">
        <v>525</v>
      </c>
      <c r="C149" s="92">
        <f>C150</f>
        <v>0</v>
      </c>
      <c r="D149" s="92">
        <f>D150</f>
        <v>0</v>
      </c>
      <c r="E149" s="92">
        <f>E150</f>
        <v>0</v>
      </c>
      <c r="F149" s="92">
        <f>F150</f>
        <v>0</v>
      </c>
      <c r="G149" s="62"/>
      <c r="H149" s="58"/>
      <c r="I149" s="58"/>
    </row>
    <row r="150" spans="1:9" hidden="1" outlineLevel="1" x14ac:dyDescent="0.3">
      <c r="A150" s="63" t="s">
        <v>1282</v>
      </c>
      <c r="B150" s="64" t="s">
        <v>590</v>
      </c>
      <c r="C150" s="93"/>
      <c r="D150" s="93"/>
      <c r="E150" s="93">
        <f>SUMIF(Balance!$AB$14:$AB$257,A150,Balance!$X$14:$Y$257)</f>
        <v>0</v>
      </c>
      <c r="F150" s="93"/>
      <c r="G150" s="77" t="s">
        <v>174</v>
      </c>
    </row>
    <row r="151" spans="1:9" collapsed="1" x14ac:dyDescent="0.3">
      <c r="A151" s="55" t="s">
        <v>1283</v>
      </c>
      <c r="B151" s="56" t="s">
        <v>591</v>
      </c>
      <c r="C151" s="91">
        <f>SUM(C152)</f>
        <v>0</v>
      </c>
      <c r="D151" s="91">
        <f>SUM(D152)</f>
        <v>0</v>
      </c>
      <c r="E151" s="91">
        <f>SUM(E152)</f>
        <v>0</v>
      </c>
      <c r="F151" s="91">
        <f>SUM(F152)</f>
        <v>0</v>
      </c>
      <c r="G151" s="57" t="s">
        <v>174</v>
      </c>
      <c r="H151" s="58"/>
      <c r="I151" s="58"/>
    </row>
    <row r="152" spans="1:9" hidden="1" outlineLevel="1" x14ac:dyDescent="0.3">
      <c r="A152" s="60" t="s">
        <v>1284</v>
      </c>
      <c r="B152" s="61" t="s">
        <v>592</v>
      </c>
      <c r="C152" s="92">
        <f>SUM(C153+C154)</f>
        <v>0</v>
      </c>
      <c r="D152" s="92">
        <f>SUM(D153+D154)</f>
        <v>0</v>
      </c>
      <c r="E152" s="92">
        <f>SUM(E153+E154)</f>
        <v>0</v>
      </c>
      <c r="F152" s="92">
        <f>SUM(F153+F154)</f>
        <v>0</v>
      </c>
      <c r="G152" s="62"/>
      <c r="H152" s="58"/>
      <c r="I152" s="58"/>
    </row>
    <row r="153" spans="1:9" hidden="1" outlineLevel="2" x14ac:dyDescent="0.3">
      <c r="A153" s="63" t="s">
        <v>1285</v>
      </c>
      <c r="B153" s="64" t="s">
        <v>466</v>
      </c>
      <c r="C153" s="93"/>
      <c r="D153" s="93"/>
      <c r="E153" s="93">
        <f>SUMIF(Balance!$AB$14:$AB$257,A153,Balance!$X$14:$Y$257)</f>
        <v>0</v>
      </c>
      <c r="F153" s="93"/>
      <c r="G153" s="81"/>
    </row>
    <row r="154" spans="1:9" hidden="1" outlineLevel="2" x14ac:dyDescent="0.3">
      <c r="A154" s="63" t="s">
        <v>1286</v>
      </c>
      <c r="B154" s="64" t="s">
        <v>467</v>
      </c>
      <c r="C154" s="93"/>
      <c r="D154" s="93"/>
      <c r="E154" s="93">
        <f>SUMIF(Balance!$AB$14:$AB$257,A154,Balance!$X$14:$Y$257)</f>
        <v>0</v>
      </c>
      <c r="F154" s="93"/>
      <c r="G154" s="81"/>
    </row>
    <row r="155" spans="1:9" collapsed="1" x14ac:dyDescent="0.3">
      <c r="A155" s="55" t="s">
        <v>1287</v>
      </c>
      <c r="B155" s="56" t="s">
        <v>593</v>
      </c>
      <c r="C155" s="91"/>
      <c r="D155" s="91">
        <v>783205</v>
      </c>
      <c r="E155" s="91">
        <f>SUMIF(Balance!$AB$14:$AB$257,A155,Balance!$X$14:$Y$257)</f>
        <v>0</v>
      </c>
      <c r="F155" s="91">
        <f>+D155-E155</f>
        <v>783205</v>
      </c>
      <c r="G155" s="81"/>
    </row>
    <row r="156" spans="1:9" x14ac:dyDescent="0.3">
      <c r="A156" s="58"/>
      <c r="B156" s="58"/>
      <c r="C156" s="98"/>
      <c r="D156" s="98"/>
      <c r="E156" s="98"/>
      <c r="F156" s="98"/>
      <c r="G156" s="82"/>
      <c r="H156" s="58"/>
      <c r="I156" s="58"/>
    </row>
    <row r="157" spans="1:9" x14ac:dyDescent="0.3">
      <c r="A157" s="58"/>
      <c r="B157" s="58"/>
      <c r="C157" s="98"/>
      <c r="D157" s="98"/>
      <c r="E157" s="98"/>
      <c r="F157" s="98"/>
      <c r="G157" s="82"/>
      <c r="H157" s="58"/>
      <c r="I157" s="58"/>
    </row>
    <row r="158" spans="1:9" ht="16.5" x14ac:dyDescent="0.35">
      <c r="A158" s="58"/>
      <c r="B158" s="83" t="s">
        <v>1288</v>
      </c>
      <c r="C158" s="99">
        <f>C2+C28+C60+C66+C69+C105+C114+C121+C125+C151+C155</f>
        <v>26378533</v>
      </c>
      <c r="D158" s="99">
        <f>D2+D28+D60+D66+D69+D105+D114+D121+D125+D151+D155</f>
        <v>29261975</v>
      </c>
      <c r="E158" s="99">
        <f>E2+E28+E60+E66+E69+E105+E114+E121+E125+E151+E155</f>
        <v>24333801.866</v>
      </c>
      <c r="F158" s="99">
        <f>F2+F28+F60+F66+F69+F105+F114+F121+F125+F151+F155</f>
        <v>4928173.1339999996</v>
      </c>
      <c r="G158" s="82"/>
      <c r="H158" s="58"/>
      <c r="I158" s="58"/>
    </row>
    <row r="159" spans="1:9" x14ac:dyDescent="0.3">
      <c r="G159" s="82"/>
      <c r="H159" s="58"/>
      <c r="I159" s="5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0"/>
  <sheetViews>
    <sheetView topLeftCell="A321" workbookViewId="0">
      <selection activeCell="F339" sqref="F339"/>
    </sheetView>
  </sheetViews>
  <sheetFormatPr baseColWidth="10" defaultRowHeight="16.5" outlineLevelRow="4" x14ac:dyDescent="0.35"/>
  <cols>
    <col min="1" max="1" width="29.42578125" style="26" customWidth="1"/>
    <col min="2" max="2" width="49.42578125" style="26" customWidth="1"/>
    <col min="3" max="6" width="17.140625" style="104" customWidth="1"/>
    <col min="7" max="7" width="11.42578125" style="27"/>
    <col min="8" max="8" width="11.85546875" style="27" bestFit="1" customWidth="1"/>
    <col min="9" max="14" width="11.42578125" style="27"/>
    <col min="15" max="256" width="11.42578125" style="26"/>
    <col min="257" max="257" width="29.42578125" style="26" customWidth="1"/>
    <col min="258" max="258" width="49.42578125" style="26" customWidth="1"/>
    <col min="259" max="259" width="12.42578125" style="26" customWidth="1"/>
    <col min="260" max="260" width="18.42578125" style="26" customWidth="1"/>
    <col min="261" max="261" width="16.85546875" style="26" customWidth="1"/>
    <col min="262" max="262" width="15.42578125" style="26" customWidth="1"/>
    <col min="263" max="512" width="11.42578125" style="26"/>
    <col min="513" max="513" width="29.42578125" style="26" customWidth="1"/>
    <col min="514" max="514" width="49.42578125" style="26" customWidth="1"/>
    <col min="515" max="515" width="12.42578125" style="26" customWidth="1"/>
    <col min="516" max="516" width="18.42578125" style="26" customWidth="1"/>
    <col min="517" max="517" width="16.85546875" style="26" customWidth="1"/>
    <col min="518" max="518" width="15.42578125" style="26" customWidth="1"/>
    <col min="519" max="768" width="11.42578125" style="26"/>
    <col min="769" max="769" width="29.42578125" style="26" customWidth="1"/>
    <col min="770" max="770" width="49.42578125" style="26" customWidth="1"/>
    <col min="771" max="771" width="12.42578125" style="26" customWidth="1"/>
    <col min="772" max="772" width="18.42578125" style="26" customWidth="1"/>
    <col min="773" max="773" width="16.85546875" style="26" customWidth="1"/>
    <col min="774" max="774" width="15.42578125" style="26" customWidth="1"/>
    <col min="775" max="1024" width="11.42578125" style="26"/>
    <col min="1025" max="1025" width="29.42578125" style="26" customWidth="1"/>
    <col min="1026" max="1026" width="49.42578125" style="26" customWidth="1"/>
    <col min="1027" max="1027" width="12.42578125" style="26" customWidth="1"/>
    <col min="1028" max="1028" width="18.42578125" style="26" customWidth="1"/>
    <col min="1029" max="1029" width="16.85546875" style="26" customWidth="1"/>
    <col min="1030" max="1030" width="15.42578125" style="26" customWidth="1"/>
    <col min="1031" max="1280" width="11.42578125" style="26"/>
    <col min="1281" max="1281" width="29.42578125" style="26" customWidth="1"/>
    <col min="1282" max="1282" width="49.42578125" style="26" customWidth="1"/>
    <col min="1283" max="1283" width="12.42578125" style="26" customWidth="1"/>
    <col min="1284" max="1284" width="18.42578125" style="26" customWidth="1"/>
    <col min="1285" max="1285" width="16.85546875" style="26" customWidth="1"/>
    <col min="1286" max="1286" width="15.42578125" style="26" customWidth="1"/>
    <col min="1287" max="1536" width="11.42578125" style="26"/>
    <col min="1537" max="1537" width="29.42578125" style="26" customWidth="1"/>
    <col min="1538" max="1538" width="49.42578125" style="26" customWidth="1"/>
    <col min="1539" max="1539" width="12.42578125" style="26" customWidth="1"/>
    <col min="1540" max="1540" width="18.42578125" style="26" customWidth="1"/>
    <col min="1541" max="1541" width="16.85546875" style="26" customWidth="1"/>
    <col min="1542" max="1542" width="15.42578125" style="26" customWidth="1"/>
    <col min="1543" max="1792" width="11.42578125" style="26"/>
    <col min="1793" max="1793" width="29.42578125" style="26" customWidth="1"/>
    <col min="1794" max="1794" width="49.42578125" style="26" customWidth="1"/>
    <col min="1795" max="1795" width="12.42578125" style="26" customWidth="1"/>
    <col min="1796" max="1796" width="18.42578125" style="26" customWidth="1"/>
    <col min="1797" max="1797" width="16.85546875" style="26" customWidth="1"/>
    <col min="1798" max="1798" width="15.42578125" style="26" customWidth="1"/>
    <col min="1799" max="2048" width="11.42578125" style="26"/>
    <col min="2049" max="2049" width="29.42578125" style="26" customWidth="1"/>
    <col min="2050" max="2050" width="49.42578125" style="26" customWidth="1"/>
    <col min="2051" max="2051" width="12.42578125" style="26" customWidth="1"/>
    <col min="2052" max="2052" width="18.42578125" style="26" customWidth="1"/>
    <col min="2053" max="2053" width="16.85546875" style="26" customWidth="1"/>
    <col min="2054" max="2054" width="15.42578125" style="26" customWidth="1"/>
    <col min="2055" max="2304" width="11.42578125" style="26"/>
    <col min="2305" max="2305" width="29.42578125" style="26" customWidth="1"/>
    <col min="2306" max="2306" width="49.42578125" style="26" customWidth="1"/>
    <col min="2307" max="2307" width="12.42578125" style="26" customWidth="1"/>
    <col min="2308" max="2308" width="18.42578125" style="26" customWidth="1"/>
    <col min="2309" max="2309" width="16.85546875" style="26" customWidth="1"/>
    <col min="2310" max="2310" width="15.42578125" style="26" customWidth="1"/>
    <col min="2311" max="2560" width="11.42578125" style="26"/>
    <col min="2561" max="2561" width="29.42578125" style="26" customWidth="1"/>
    <col min="2562" max="2562" width="49.42578125" style="26" customWidth="1"/>
    <col min="2563" max="2563" width="12.42578125" style="26" customWidth="1"/>
    <col min="2564" max="2564" width="18.42578125" style="26" customWidth="1"/>
    <col min="2565" max="2565" width="16.85546875" style="26" customWidth="1"/>
    <col min="2566" max="2566" width="15.42578125" style="26" customWidth="1"/>
    <col min="2567" max="2816" width="11.42578125" style="26"/>
    <col min="2817" max="2817" width="29.42578125" style="26" customWidth="1"/>
    <col min="2818" max="2818" width="49.42578125" style="26" customWidth="1"/>
    <col min="2819" max="2819" width="12.42578125" style="26" customWidth="1"/>
    <col min="2820" max="2820" width="18.42578125" style="26" customWidth="1"/>
    <col min="2821" max="2821" width="16.85546875" style="26" customWidth="1"/>
    <col min="2822" max="2822" width="15.42578125" style="26" customWidth="1"/>
    <col min="2823" max="3072" width="11.42578125" style="26"/>
    <col min="3073" max="3073" width="29.42578125" style="26" customWidth="1"/>
    <col min="3074" max="3074" width="49.42578125" style="26" customWidth="1"/>
    <col min="3075" max="3075" width="12.42578125" style="26" customWidth="1"/>
    <col min="3076" max="3076" width="18.42578125" style="26" customWidth="1"/>
    <col min="3077" max="3077" width="16.85546875" style="26" customWidth="1"/>
    <col min="3078" max="3078" width="15.42578125" style="26" customWidth="1"/>
    <col min="3079" max="3328" width="11.42578125" style="26"/>
    <col min="3329" max="3329" width="29.42578125" style="26" customWidth="1"/>
    <col min="3330" max="3330" width="49.42578125" style="26" customWidth="1"/>
    <col min="3331" max="3331" width="12.42578125" style="26" customWidth="1"/>
    <col min="3332" max="3332" width="18.42578125" style="26" customWidth="1"/>
    <col min="3333" max="3333" width="16.85546875" style="26" customWidth="1"/>
    <col min="3334" max="3334" width="15.42578125" style="26" customWidth="1"/>
    <col min="3335" max="3584" width="11.42578125" style="26"/>
    <col min="3585" max="3585" width="29.42578125" style="26" customWidth="1"/>
    <col min="3586" max="3586" width="49.42578125" style="26" customWidth="1"/>
    <col min="3587" max="3587" width="12.42578125" style="26" customWidth="1"/>
    <col min="3588" max="3588" width="18.42578125" style="26" customWidth="1"/>
    <col min="3589" max="3589" width="16.85546875" style="26" customWidth="1"/>
    <col min="3590" max="3590" width="15.42578125" style="26" customWidth="1"/>
    <col min="3591" max="3840" width="11.42578125" style="26"/>
    <col min="3841" max="3841" width="29.42578125" style="26" customWidth="1"/>
    <col min="3842" max="3842" width="49.42578125" style="26" customWidth="1"/>
    <col min="3843" max="3843" width="12.42578125" style="26" customWidth="1"/>
    <col min="3844" max="3844" width="18.42578125" style="26" customWidth="1"/>
    <col min="3845" max="3845" width="16.85546875" style="26" customWidth="1"/>
    <col min="3846" max="3846" width="15.42578125" style="26" customWidth="1"/>
    <col min="3847" max="4096" width="11.42578125" style="26"/>
    <col min="4097" max="4097" width="29.42578125" style="26" customWidth="1"/>
    <col min="4098" max="4098" width="49.42578125" style="26" customWidth="1"/>
    <col min="4099" max="4099" width="12.42578125" style="26" customWidth="1"/>
    <col min="4100" max="4100" width="18.42578125" style="26" customWidth="1"/>
    <col min="4101" max="4101" width="16.85546875" style="26" customWidth="1"/>
    <col min="4102" max="4102" width="15.42578125" style="26" customWidth="1"/>
    <col min="4103" max="4352" width="11.42578125" style="26"/>
    <col min="4353" max="4353" width="29.42578125" style="26" customWidth="1"/>
    <col min="4354" max="4354" width="49.42578125" style="26" customWidth="1"/>
    <col min="4355" max="4355" width="12.42578125" style="26" customWidth="1"/>
    <col min="4356" max="4356" width="18.42578125" style="26" customWidth="1"/>
    <col min="4357" max="4357" width="16.85546875" style="26" customWidth="1"/>
    <col min="4358" max="4358" width="15.42578125" style="26" customWidth="1"/>
    <col min="4359" max="4608" width="11.42578125" style="26"/>
    <col min="4609" max="4609" width="29.42578125" style="26" customWidth="1"/>
    <col min="4610" max="4610" width="49.42578125" style="26" customWidth="1"/>
    <col min="4611" max="4611" width="12.42578125" style="26" customWidth="1"/>
    <col min="4612" max="4612" width="18.42578125" style="26" customWidth="1"/>
    <col min="4613" max="4613" width="16.85546875" style="26" customWidth="1"/>
    <col min="4614" max="4614" width="15.42578125" style="26" customWidth="1"/>
    <col min="4615" max="4864" width="11.42578125" style="26"/>
    <col min="4865" max="4865" width="29.42578125" style="26" customWidth="1"/>
    <col min="4866" max="4866" width="49.42578125" style="26" customWidth="1"/>
    <col min="4867" max="4867" width="12.42578125" style="26" customWidth="1"/>
    <col min="4868" max="4868" width="18.42578125" style="26" customWidth="1"/>
    <col min="4869" max="4869" width="16.85546875" style="26" customWidth="1"/>
    <col min="4870" max="4870" width="15.42578125" style="26" customWidth="1"/>
    <col min="4871" max="5120" width="11.42578125" style="26"/>
    <col min="5121" max="5121" width="29.42578125" style="26" customWidth="1"/>
    <col min="5122" max="5122" width="49.42578125" style="26" customWidth="1"/>
    <col min="5123" max="5123" width="12.42578125" style="26" customWidth="1"/>
    <col min="5124" max="5124" width="18.42578125" style="26" customWidth="1"/>
    <col min="5125" max="5125" width="16.85546875" style="26" customWidth="1"/>
    <col min="5126" max="5126" width="15.42578125" style="26" customWidth="1"/>
    <col min="5127" max="5376" width="11.42578125" style="26"/>
    <col min="5377" max="5377" width="29.42578125" style="26" customWidth="1"/>
    <col min="5378" max="5378" width="49.42578125" style="26" customWidth="1"/>
    <col min="5379" max="5379" width="12.42578125" style="26" customWidth="1"/>
    <col min="5380" max="5380" width="18.42578125" style="26" customWidth="1"/>
    <col min="5381" max="5381" width="16.85546875" style="26" customWidth="1"/>
    <col min="5382" max="5382" width="15.42578125" style="26" customWidth="1"/>
    <col min="5383" max="5632" width="11.42578125" style="26"/>
    <col min="5633" max="5633" width="29.42578125" style="26" customWidth="1"/>
    <col min="5634" max="5634" width="49.42578125" style="26" customWidth="1"/>
    <col min="5635" max="5635" width="12.42578125" style="26" customWidth="1"/>
    <col min="5636" max="5636" width="18.42578125" style="26" customWidth="1"/>
    <col min="5637" max="5637" width="16.85546875" style="26" customWidth="1"/>
    <col min="5638" max="5638" width="15.42578125" style="26" customWidth="1"/>
    <col min="5639" max="5888" width="11.42578125" style="26"/>
    <col min="5889" max="5889" width="29.42578125" style="26" customWidth="1"/>
    <col min="5890" max="5890" width="49.42578125" style="26" customWidth="1"/>
    <col min="5891" max="5891" width="12.42578125" style="26" customWidth="1"/>
    <col min="5892" max="5892" width="18.42578125" style="26" customWidth="1"/>
    <col min="5893" max="5893" width="16.85546875" style="26" customWidth="1"/>
    <col min="5894" max="5894" width="15.42578125" style="26" customWidth="1"/>
    <col min="5895" max="6144" width="11.42578125" style="26"/>
    <col min="6145" max="6145" width="29.42578125" style="26" customWidth="1"/>
    <col min="6146" max="6146" width="49.42578125" style="26" customWidth="1"/>
    <col min="6147" max="6147" width="12.42578125" style="26" customWidth="1"/>
    <col min="6148" max="6148" width="18.42578125" style="26" customWidth="1"/>
    <col min="6149" max="6149" width="16.85546875" style="26" customWidth="1"/>
    <col min="6150" max="6150" width="15.42578125" style="26" customWidth="1"/>
    <col min="6151" max="6400" width="11.42578125" style="26"/>
    <col min="6401" max="6401" width="29.42578125" style="26" customWidth="1"/>
    <col min="6402" max="6402" width="49.42578125" style="26" customWidth="1"/>
    <col min="6403" max="6403" width="12.42578125" style="26" customWidth="1"/>
    <col min="6404" max="6404" width="18.42578125" style="26" customWidth="1"/>
    <col min="6405" max="6405" width="16.85546875" style="26" customWidth="1"/>
    <col min="6406" max="6406" width="15.42578125" style="26" customWidth="1"/>
    <col min="6407" max="6656" width="11.42578125" style="26"/>
    <col min="6657" max="6657" width="29.42578125" style="26" customWidth="1"/>
    <col min="6658" max="6658" width="49.42578125" style="26" customWidth="1"/>
    <col min="6659" max="6659" width="12.42578125" style="26" customWidth="1"/>
    <col min="6660" max="6660" width="18.42578125" style="26" customWidth="1"/>
    <col min="6661" max="6661" width="16.85546875" style="26" customWidth="1"/>
    <col min="6662" max="6662" width="15.42578125" style="26" customWidth="1"/>
    <col min="6663" max="6912" width="11.42578125" style="26"/>
    <col min="6913" max="6913" width="29.42578125" style="26" customWidth="1"/>
    <col min="6914" max="6914" width="49.42578125" style="26" customWidth="1"/>
    <col min="6915" max="6915" width="12.42578125" style="26" customWidth="1"/>
    <col min="6916" max="6916" width="18.42578125" style="26" customWidth="1"/>
    <col min="6917" max="6917" width="16.85546875" style="26" customWidth="1"/>
    <col min="6918" max="6918" width="15.42578125" style="26" customWidth="1"/>
    <col min="6919" max="7168" width="11.42578125" style="26"/>
    <col min="7169" max="7169" width="29.42578125" style="26" customWidth="1"/>
    <col min="7170" max="7170" width="49.42578125" style="26" customWidth="1"/>
    <col min="7171" max="7171" width="12.42578125" style="26" customWidth="1"/>
    <col min="7172" max="7172" width="18.42578125" style="26" customWidth="1"/>
    <col min="7173" max="7173" width="16.85546875" style="26" customWidth="1"/>
    <col min="7174" max="7174" width="15.42578125" style="26" customWidth="1"/>
    <col min="7175" max="7424" width="11.42578125" style="26"/>
    <col min="7425" max="7425" width="29.42578125" style="26" customWidth="1"/>
    <col min="7426" max="7426" width="49.42578125" style="26" customWidth="1"/>
    <col min="7427" max="7427" width="12.42578125" style="26" customWidth="1"/>
    <col min="7428" max="7428" width="18.42578125" style="26" customWidth="1"/>
    <col min="7429" max="7429" width="16.85546875" style="26" customWidth="1"/>
    <col min="7430" max="7430" width="15.42578125" style="26" customWidth="1"/>
    <col min="7431" max="7680" width="11.42578125" style="26"/>
    <col min="7681" max="7681" width="29.42578125" style="26" customWidth="1"/>
    <col min="7682" max="7682" width="49.42578125" style="26" customWidth="1"/>
    <col min="7683" max="7683" width="12.42578125" style="26" customWidth="1"/>
    <col min="7684" max="7684" width="18.42578125" style="26" customWidth="1"/>
    <col min="7685" max="7685" width="16.85546875" style="26" customWidth="1"/>
    <col min="7686" max="7686" width="15.42578125" style="26" customWidth="1"/>
    <col min="7687" max="7936" width="11.42578125" style="26"/>
    <col min="7937" max="7937" width="29.42578125" style="26" customWidth="1"/>
    <col min="7938" max="7938" width="49.42578125" style="26" customWidth="1"/>
    <col min="7939" max="7939" width="12.42578125" style="26" customWidth="1"/>
    <col min="7940" max="7940" width="18.42578125" style="26" customWidth="1"/>
    <col min="7941" max="7941" width="16.85546875" style="26" customWidth="1"/>
    <col min="7942" max="7942" width="15.42578125" style="26" customWidth="1"/>
    <col min="7943" max="8192" width="11.42578125" style="26"/>
    <col min="8193" max="8193" width="29.42578125" style="26" customWidth="1"/>
    <col min="8194" max="8194" width="49.42578125" style="26" customWidth="1"/>
    <col min="8195" max="8195" width="12.42578125" style="26" customWidth="1"/>
    <col min="8196" max="8196" width="18.42578125" style="26" customWidth="1"/>
    <col min="8197" max="8197" width="16.85546875" style="26" customWidth="1"/>
    <col min="8198" max="8198" width="15.42578125" style="26" customWidth="1"/>
    <col min="8199" max="8448" width="11.42578125" style="26"/>
    <col min="8449" max="8449" width="29.42578125" style="26" customWidth="1"/>
    <col min="8450" max="8450" width="49.42578125" style="26" customWidth="1"/>
    <col min="8451" max="8451" width="12.42578125" style="26" customWidth="1"/>
    <col min="8452" max="8452" width="18.42578125" style="26" customWidth="1"/>
    <col min="8453" max="8453" width="16.85546875" style="26" customWidth="1"/>
    <col min="8454" max="8454" width="15.42578125" style="26" customWidth="1"/>
    <col min="8455" max="8704" width="11.42578125" style="26"/>
    <col min="8705" max="8705" width="29.42578125" style="26" customWidth="1"/>
    <col min="8706" max="8706" width="49.42578125" style="26" customWidth="1"/>
    <col min="8707" max="8707" width="12.42578125" style="26" customWidth="1"/>
    <col min="8708" max="8708" width="18.42578125" style="26" customWidth="1"/>
    <col min="8709" max="8709" width="16.85546875" style="26" customWidth="1"/>
    <col min="8710" max="8710" width="15.42578125" style="26" customWidth="1"/>
    <col min="8711" max="8960" width="11.42578125" style="26"/>
    <col min="8961" max="8961" width="29.42578125" style="26" customWidth="1"/>
    <col min="8962" max="8962" width="49.42578125" style="26" customWidth="1"/>
    <col min="8963" max="8963" width="12.42578125" style="26" customWidth="1"/>
    <col min="8964" max="8964" width="18.42578125" style="26" customWidth="1"/>
    <col min="8965" max="8965" width="16.85546875" style="26" customWidth="1"/>
    <col min="8966" max="8966" width="15.42578125" style="26" customWidth="1"/>
    <col min="8967" max="9216" width="11.42578125" style="26"/>
    <col min="9217" max="9217" width="29.42578125" style="26" customWidth="1"/>
    <col min="9218" max="9218" width="49.42578125" style="26" customWidth="1"/>
    <col min="9219" max="9219" width="12.42578125" style="26" customWidth="1"/>
    <col min="9220" max="9220" width="18.42578125" style="26" customWidth="1"/>
    <col min="9221" max="9221" width="16.85546875" style="26" customWidth="1"/>
    <col min="9222" max="9222" width="15.42578125" style="26" customWidth="1"/>
    <col min="9223" max="9472" width="11.42578125" style="26"/>
    <col min="9473" max="9473" width="29.42578125" style="26" customWidth="1"/>
    <col min="9474" max="9474" width="49.42578125" style="26" customWidth="1"/>
    <col min="9475" max="9475" width="12.42578125" style="26" customWidth="1"/>
    <col min="9476" max="9476" width="18.42578125" style="26" customWidth="1"/>
    <col min="9477" max="9477" width="16.85546875" style="26" customWidth="1"/>
    <col min="9478" max="9478" width="15.42578125" style="26" customWidth="1"/>
    <col min="9479" max="9728" width="11.42578125" style="26"/>
    <col min="9729" max="9729" width="29.42578125" style="26" customWidth="1"/>
    <col min="9730" max="9730" width="49.42578125" style="26" customWidth="1"/>
    <col min="9731" max="9731" width="12.42578125" style="26" customWidth="1"/>
    <col min="9732" max="9732" width="18.42578125" style="26" customWidth="1"/>
    <col min="9733" max="9733" width="16.85546875" style="26" customWidth="1"/>
    <col min="9734" max="9734" width="15.42578125" style="26" customWidth="1"/>
    <col min="9735" max="9984" width="11.42578125" style="26"/>
    <col min="9985" max="9985" width="29.42578125" style="26" customWidth="1"/>
    <col min="9986" max="9986" width="49.42578125" style="26" customWidth="1"/>
    <col min="9987" max="9987" width="12.42578125" style="26" customWidth="1"/>
    <col min="9988" max="9988" width="18.42578125" style="26" customWidth="1"/>
    <col min="9989" max="9989" width="16.85546875" style="26" customWidth="1"/>
    <col min="9990" max="9990" width="15.42578125" style="26" customWidth="1"/>
    <col min="9991" max="10240" width="11.42578125" style="26"/>
    <col min="10241" max="10241" width="29.42578125" style="26" customWidth="1"/>
    <col min="10242" max="10242" width="49.42578125" style="26" customWidth="1"/>
    <col min="10243" max="10243" width="12.42578125" style="26" customWidth="1"/>
    <col min="10244" max="10244" width="18.42578125" style="26" customWidth="1"/>
    <col min="10245" max="10245" width="16.85546875" style="26" customWidth="1"/>
    <col min="10246" max="10246" width="15.42578125" style="26" customWidth="1"/>
    <col min="10247" max="10496" width="11.42578125" style="26"/>
    <col min="10497" max="10497" width="29.42578125" style="26" customWidth="1"/>
    <col min="10498" max="10498" width="49.42578125" style="26" customWidth="1"/>
    <col min="10499" max="10499" width="12.42578125" style="26" customWidth="1"/>
    <col min="10500" max="10500" width="18.42578125" style="26" customWidth="1"/>
    <col min="10501" max="10501" width="16.85546875" style="26" customWidth="1"/>
    <col min="10502" max="10502" width="15.42578125" style="26" customWidth="1"/>
    <col min="10503" max="10752" width="11.42578125" style="26"/>
    <col min="10753" max="10753" width="29.42578125" style="26" customWidth="1"/>
    <col min="10754" max="10754" width="49.42578125" style="26" customWidth="1"/>
    <col min="10755" max="10755" width="12.42578125" style="26" customWidth="1"/>
    <col min="10756" max="10756" width="18.42578125" style="26" customWidth="1"/>
    <col min="10757" max="10757" width="16.85546875" style="26" customWidth="1"/>
    <col min="10758" max="10758" width="15.42578125" style="26" customWidth="1"/>
    <col min="10759" max="11008" width="11.42578125" style="26"/>
    <col min="11009" max="11009" width="29.42578125" style="26" customWidth="1"/>
    <col min="11010" max="11010" width="49.42578125" style="26" customWidth="1"/>
    <col min="11011" max="11011" width="12.42578125" style="26" customWidth="1"/>
    <col min="11012" max="11012" width="18.42578125" style="26" customWidth="1"/>
    <col min="11013" max="11013" width="16.85546875" style="26" customWidth="1"/>
    <col min="11014" max="11014" width="15.42578125" style="26" customWidth="1"/>
    <col min="11015" max="11264" width="11.42578125" style="26"/>
    <col min="11265" max="11265" width="29.42578125" style="26" customWidth="1"/>
    <col min="11266" max="11266" width="49.42578125" style="26" customWidth="1"/>
    <col min="11267" max="11267" width="12.42578125" style="26" customWidth="1"/>
    <col min="11268" max="11268" width="18.42578125" style="26" customWidth="1"/>
    <col min="11269" max="11269" width="16.85546875" style="26" customWidth="1"/>
    <col min="11270" max="11270" width="15.42578125" style="26" customWidth="1"/>
    <col min="11271" max="11520" width="11.42578125" style="26"/>
    <col min="11521" max="11521" width="29.42578125" style="26" customWidth="1"/>
    <col min="11522" max="11522" width="49.42578125" style="26" customWidth="1"/>
    <col min="11523" max="11523" width="12.42578125" style="26" customWidth="1"/>
    <col min="11524" max="11524" width="18.42578125" style="26" customWidth="1"/>
    <col min="11525" max="11525" width="16.85546875" style="26" customWidth="1"/>
    <col min="11526" max="11526" width="15.42578125" style="26" customWidth="1"/>
    <col min="11527" max="11776" width="11.42578125" style="26"/>
    <col min="11777" max="11777" width="29.42578125" style="26" customWidth="1"/>
    <col min="11778" max="11778" width="49.42578125" style="26" customWidth="1"/>
    <col min="11779" max="11779" width="12.42578125" style="26" customWidth="1"/>
    <col min="11780" max="11780" width="18.42578125" style="26" customWidth="1"/>
    <col min="11781" max="11781" width="16.85546875" style="26" customWidth="1"/>
    <col min="11782" max="11782" width="15.42578125" style="26" customWidth="1"/>
    <col min="11783" max="12032" width="11.42578125" style="26"/>
    <col min="12033" max="12033" width="29.42578125" style="26" customWidth="1"/>
    <col min="12034" max="12034" width="49.42578125" style="26" customWidth="1"/>
    <col min="12035" max="12035" width="12.42578125" style="26" customWidth="1"/>
    <col min="12036" max="12036" width="18.42578125" style="26" customWidth="1"/>
    <col min="12037" max="12037" width="16.85546875" style="26" customWidth="1"/>
    <col min="12038" max="12038" width="15.42578125" style="26" customWidth="1"/>
    <col min="12039" max="12288" width="11.42578125" style="26"/>
    <col min="12289" max="12289" width="29.42578125" style="26" customWidth="1"/>
    <col min="12290" max="12290" width="49.42578125" style="26" customWidth="1"/>
    <col min="12291" max="12291" width="12.42578125" style="26" customWidth="1"/>
    <col min="12292" max="12292" width="18.42578125" style="26" customWidth="1"/>
    <col min="12293" max="12293" width="16.85546875" style="26" customWidth="1"/>
    <col min="12294" max="12294" width="15.42578125" style="26" customWidth="1"/>
    <col min="12295" max="12544" width="11.42578125" style="26"/>
    <col min="12545" max="12545" width="29.42578125" style="26" customWidth="1"/>
    <col min="12546" max="12546" width="49.42578125" style="26" customWidth="1"/>
    <col min="12547" max="12547" width="12.42578125" style="26" customWidth="1"/>
    <col min="12548" max="12548" width="18.42578125" style="26" customWidth="1"/>
    <col min="12549" max="12549" width="16.85546875" style="26" customWidth="1"/>
    <col min="12550" max="12550" width="15.42578125" style="26" customWidth="1"/>
    <col min="12551" max="12800" width="11.42578125" style="26"/>
    <col min="12801" max="12801" width="29.42578125" style="26" customWidth="1"/>
    <col min="12802" max="12802" width="49.42578125" style="26" customWidth="1"/>
    <col min="12803" max="12803" width="12.42578125" style="26" customWidth="1"/>
    <col min="12804" max="12804" width="18.42578125" style="26" customWidth="1"/>
    <col min="12805" max="12805" width="16.85546875" style="26" customWidth="1"/>
    <col min="12806" max="12806" width="15.42578125" style="26" customWidth="1"/>
    <col min="12807" max="13056" width="11.42578125" style="26"/>
    <col min="13057" max="13057" width="29.42578125" style="26" customWidth="1"/>
    <col min="13058" max="13058" width="49.42578125" style="26" customWidth="1"/>
    <col min="13059" max="13059" width="12.42578125" style="26" customWidth="1"/>
    <col min="13060" max="13060" width="18.42578125" style="26" customWidth="1"/>
    <col min="13061" max="13061" width="16.85546875" style="26" customWidth="1"/>
    <col min="13062" max="13062" width="15.42578125" style="26" customWidth="1"/>
    <col min="13063" max="13312" width="11.42578125" style="26"/>
    <col min="13313" max="13313" width="29.42578125" style="26" customWidth="1"/>
    <col min="13314" max="13314" width="49.42578125" style="26" customWidth="1"/>
    <col min="13315" max="13315" width="12.42578125" style="26" customWidth="1"/>
    <col min="13316" max="13316" width="18.42578125" style="26" customWidth="1"/>
    <col min="13317" max="13317" width="16.85546875" style="26" customWidth="1"/>
    <col min="13318" max="13318" width="15.42578125" style="26" customWidth="1"/>
    <col min="13319" max="13568" width="11.42578125" style="26"/>
    <col min="13569" max="13569" width="29.42578125" style="26" customWidth="1"/>
    <col min="13570" max="13570" width="49.42578125" style="26" customWidth="1"/>
    <col min="13571" max="13571" width="12.42578125" style="26" customWidth="1"/>
    <col min="13572" max="13572" width="18.42578125" style="26" customWidth="1"/>
    <col min="13573" max="13573" width="16.85546875" style="26" customWidth="1"/>
    <col min="13574" max="13574" width="15.42578125" style="26" customWidth="1"/>
    <col min="13575" max="13824" width="11.42578125" style="26"/>
    <col min="13825" max="13825" width="29.42578125" style="26" customWidth="1"/>
    <col min="13826" max="13826" width="49.42578125" style="26" customWidth="1"/>
    <col min="13827" max="13827" width="12.42578125" style="26" customWidth="1"/>
    <col min="13828" max="13828" width="18.42578125" style="26" customWidth="1"/>
    <col min="13829" max="13829" width="16.85546875" style="26" customWidth="1"/>
    <col min="13830" max="13830" width="15.42578125" style="26" customWidth="1"/>
    <col min="13831" max="14080" width="11.42578125" style="26"/>
    <col min="14081" max="14081" width="29.42578125" style="26" customWidth="1"/>
    <col min="14082" max="14082" width="49.42578125" style="26" customWidth="1"/>
    <col min="14083" max="14083" width="12.42578125" style="26" customWidth="1"/>
    <col min="14084" max="14084" width="18.42578125" style="26" customWidth="1"/>
    <col min="14085" max="14085" width="16.85546875" style="26" customWidth="1"/>
    <col min="14086" max="14086" width="15.42578125" style="26" customWidth="1"/>
    <col min="14087" max="14336" width="11.42578125" style="26"/>
    <col min="14337" max="14337" width="29.42578125" style="26" customWidth="1"/>
    <col min="14338" max="14338" width="49.42578125" style="26" customWidth="1"/>
    <col min="14339" max="14339" width="12.42578125" style="26" customWidth="1"/>
    <col min="14340" max="14340" width="18.42578125" style="26" customWidth="1"/>
    <col min="14341" max="14341" width="16.85546875" style="26" customWidth="1"/>
    <col min="14342" max="14342" width="15.42578125" style="26" customWidth="1"/>
    <col min="14343" max="14592" width="11.42578125" style="26"/>
    <col min="14593" max="14593" width="29.42578125" style="26" customWidth="1"/>
    <col min="14594" max="14594" width="49.42578125" style="26" customWidth="1"/>
    <col min="14595" max="14595" width="12.42578125" style="26" customWidth="1"/>
    <col min="14596" max="14596" width="18.42578125" style="26" customWidth="1"/>
    <col min="14597" max="14597" width="16.85546875" style="26" customWidth="1"/>
    <col min="14598" max="14598" width="15.42578125" style="26" customWidth="1"/>
    <col min="14599" max="14848" width="11.42578125" style="26"/>
    <col min="14849" max="14849" width="29.42578125" style="26" customWidth="1"/>
    <col min="14850" max="14850" width="49.42578125" style="26" customWidth="1"/>
    <col min="14851" max="14851" width="12.42578125" style="26" customWidth="1"/>
    <col min="14852" max="14852" width="18.42578125" style="26" customWidth="1"/>
    <col min="14853" max="14853" width="16.85546875" style="26" customWidth="1"/>
    <col min="14854" max="14854" width="15.42578125" style="26" customWidth="1"/>
    <col min="14855" max="15104" width="11.42578125" style="26"/>
    <col min="15105" max="15105" width="29.42578125" style="26" customWidth="1"/>
    <col min="15106" max="15106" width="49.42578125" style="26" customWidth="1"/>
    <col min="15107" max="15107" width="12.42578125" style="26" customWidth="1"/>
    <col min="15108" max="15108" width="18.42578125" style="26" customWidth="1"/>
    <col min="15109" max="15109" width="16.85546875" style="26" customWidth="1"/>
    <col min="15110" max="15110" width="15.42578125" style="26" customWidth="1"/>
    <col min="15111" max="15360" width="11.42578125" style="26"/>
    <col min="15361" max="15361" width="29.42578125" style="26" customWidth="1"/>
    <col min="15362" max="15362" width="49.42578125" style="26" customWidth="1"/>
    <col min="15363" max="15363" width="12.42578125" style="26" customWidth="1"/>
    <col min="15364" max="15364" width="18.42578125" style="26" customWidth="1"/>
    <col min="15365" max="15365" width="16.85546875" style="26" customWidth="1"/>
    <col min="15366" max="15366" width="15.42578125" style="26" customWidth="1"/>
    <col min="15367" max="15616" width="11.42578125" style="26"/>
    <col min="15617" max="15617" width="29.42578125" style="26" customWidth="1"/>
    <col min="15618" max="15618" width="49.42578125" style="26" customWidth="1"/>
    <col min="15619" max="15619" width="12.42578125" style="26" customWidth="1"/>
    <col min="15620" max="15620" width="18.42578125" style="26" customWidth="1"/>
    <col min="15621" max="15621" width="16.85546875" style="26" customWidth="1"/>
    <col min="15622" max="15622" width="15.42578125" style="26" customWidth="1"/>
    <col min="15623" max="15872" width="11.42578125" style="26"/>
    <col min="15873" max="15873" width="29.42578125" style="26" customWidth="1"/>
    <col min="15874" max="15874" width="49.42578125" style="26" customWidth="1"/>
    <col min="15875" max="15875" width="12.42578125" style="26" customWidth="1"/>
    <col min="15876" max="15876" width="18.42578125" style="26" customWidth="1"/>
    <col min="15877" max="15877" width="16.85546875" style="26" customWidth="1"/>
    <col min="15878" max="15878" width="15.42578125" style="26" customWidth="1"/>
    <col min="15879" max="16128" width="11.42578125" style="26"/>
    <col min="16129" max="16129" width="29.42578125" style="26" customWidth="1"/>
    <col min="16130" max="16130" width="49.42578125" style="26" customWidth="1"/>
    <col min="16131" max="16131" width="12.42578125" style="26" customWidth="1"/>
    <col min="16132" max="16132" width="18.42578125" style="26" customWidth="1"/>
    <col min="16133" max="16133" width="16.85546875" style="26" customWidth="1"/>
    <col min="16134" max="16134" width="15.42578125" style="26" customWidth="1"/>
    <col min="16135" max="16384" width="11.42578125" style="26"/>
  </cols>
  <sheetData>
    <row r="1" spans="1:14" x14ac:dyDescent="0.35">
      <c r="C1" s="104" t="s">
        <v>796</v>
      </c>
    </row>
    <row r="2" spans="1:14" s="29" customFormat="1" ht="30.75" customHeight="1" x14ac:dyDescent="0.2">
      <c r="A2" s="33" t="s">
        <v>167</v>
      </c>
      <c r="B2" s="33" t="s">
        <v>168</v>
      </c>
      <c r="C2" s="105" t="s">
        <v>169</v>
      </c>
      <c r="D2" s="105" t="s">
        <v>170</v>
      </c>
      <c r="E2" s="105" t="s">
        <v>171</v>
      </c>
      <c r="F2" s="105" t="s">
        <v>172</v>
      </c>
      <c r="G2" s="28"/>
      <c r="H2" s="28"/>
      <c r="I2" s="28"/>
      <c r="J2" s="28"/>
      <c r="K2" s="28"/>
      <c r="L2" s="28"/>
      <c r="M2" s="28"/>
      <c r="N2" s="28"/>
    </row>
    <row r="3" spans="1:14" s="31" customFormat="1" ht="14.25" customHeight="1" x14ac:dyDescent="0.35">
      <c r="A3" s="34" t="s">
        <v>797</v>
      </c>
      <c r="B3" s="35" t="s">
        <v>173</v>
      </c>
      <c r="C3" s="106">
        <f>SUM(C4+C103+C181+C196)</f>
        <v>19873580</v>
      </c>
      <c r="D3" s="106">
        <f>SUM(D4+D103+D181+D196)</f>
        <v>19884020</v>
      </c>
      <c r="E3" s="106">
        <f>SUM(E4+E103+E181+E196)</f>
        <v>16263827.289999999</v>
      </c>
      <c r="F3" s="106">
        <f>SUM(F4+F103+F181+F196)</f>
        <v>3591864.6310000001</v>
      </c>
      <c r="G3" s="30" t="s">
        <v>174</v>
      </c>
      <c r="H3" s="30"/>
      <c r="I3" s="30"/>
      <c r="J3" s="30"/>
      <c r="K3" s="30"/>
      <c r="L3" s="30"/>
      <c r="M3" s="27"/>
      <c r="N3" s="27"/>
    </row>
    <row r="4" spans="1:14" s="31" customFormat="1" ht="14.25" hidden="1" customHeight="1" outlineLevel="1" x14ac:dyDescent="0.35">
      <c r="A4" s="36" t="s">
        <v>798</v>
      </c>
      <c r="B4" s="37" t="s">
        <v>175</v>
      </c>
      <c r="C4" s="107">
        <f>SUM(C5+C79+C82+C93+C100)</f>
        <v>11733321</v>
      </c>
      <c r="D4" s="107">
        <f>SUM(D5+D79+D82+D93+D100)</f>
        <v>12301086</v>
      </c>
      <c r="E4" s="107">
        <f>SUM(E5+E79+E82+E93+E100)</f>
        <v>10033473.114</v>
      </c>
      <c r="F4" s="107">
        <f>SUM(F5+F79+F82+F93+F100)</f>
        <v>2267612.8859999995</v>
      </c>
      <c r="G4" s="27"/>
      <c r="H4" s="27"/>
      <c r="I4" s="27"/>
      <c r="J4" s="27"/>
      <c r="K4" s="27"/>
      <c r="L4" s="27"/>
      <c r="M4" s="27"/>
      <c r="N4" s="27"/>
    </row>
    <row r="5" spans="1:14" s="31" customFormat="1" ht="14.25" hidden="1" customHeight="1" outlineLevel="2" x14ac:dyDescent="0.35">
      <c r="A5" s="38" t="s">
        <v>799</v>
      </c>
      <c r="B5" s="39" t="s">
        <v>176</v>
      </c>
      <c r="C5" s="108">
        <f>SUM(C6+C7+C10+C12+C17+C21+C24+C32+C34+C36+C45+C48+C53+C56+C57+C58+C62+C64+C65+C66+C67+C68+C78+C52+C70+C71+C72+C73+C76+C77)</f>
        <v>9614757</v>
      </c>
      <c r="D5" s="108">
        <f>SUM(D6+D7+D10+D12+D17+D21+D24+D32+D34+D36+D45+D48+D53+D56+D57+D58+D62+D64+D65+D66+D67+D68+D78+D52+D70+D71+D72+D73+D76+D77)</f>
        <v>9646200</v>
      </c>
      <c r="E5" s="108">
        <f>SUM(E6+E7+E10+E12+E17+E21+E24+E32+E34+E36+E45+E48+E53+E56+E57+E58+E62+E64+E65+E66+E67+E68+E78+E52+E70+E71+E72+E73+E76+E77)</f>
        <v>7687355.0780000007</v>
      </c>
      <c r="F5" s="108">
        <f>SUM(F6+F7+F10+F12+F17+F21+F24+F32+F34+F36+F45+F48+F53+F56+F57+F58+F62+F64+F65+F66+F67+F68+F78+F52+F70+F71+F72+F73+F76+F77)</f>
        <v>1958844.9219999998</v>
      </c>
      <c r="G5" s="27"/>
      <c r="H5" s="27"/>
      <c r="I5" s="27"/>
      <c r="J5" s="27"/>
      <c r="K5" s="27"/>
      <c r="L5" s="27"/>
      <c r="M5" s="27"/>
      <c r="N5" s="27"/>
    </row>
    <row r="6" spans="1:14" s="31" customFormat="1" ht="14.25" hidden="1" customHeight="1" outlineLevel="3" x14ac:dyDescent="0.35">
      <c r="A6" s="40" t="s">
        <v>685</v>
      </c>
      <c r="B6" s="41" t="s">
        <v>177</v>
      </c>
      <c r="C6" s="109">
        <v>4317480</v>
      </c>
      <c r="D6" s="109">
        <v>4555012</v>
      </c>
      <c r="E6" s="109">
        <f>SUMIF(Balance!$AB$14:$AB$257,Egresos!A6,Balance!$U$14:$V$257)</f>
        <v>3643718.7420000001</v>
      </c>
      <c r="F6" s="109">
        <f>+D6-E6</f>
        <v>911293.25799999991</v>
      </c>
      <c r="G6" s="27"/>
      <c r="H6" s="27"/>
      <c r="I6" s="27"/>
      <c r="J6" s="27"/>
      <c r="K6" s="27"/>
      <c r="L6" s="27"/>
      <c r="M6" s="27"/>
      <c r="N6" s="27"/>
    </row>
    <row r="7" spans="1:14" s="31" customFormat="1" ht="14.25" hidden="1" customHeight="1" outlineLevel="3" x14ac:dyDescent="0.35">
      <c r="A7" s="40" t="s">
        <v>800</v>
      </c>
      <c r="B7" s="41" t="s">
        <v>178</v>
      </c>
      <c r="C7" s="109">
        <f>C8+C9</f>
        <v>0</v>
      </c>
      <c r="D7" s="109">
        <f>D8+D9</f>
        <v>0</v>
      </c>
      <c r="E7" s="109">
        <f>E8+E9</f>
        <v>0</v>
      </c>
      <c r="F7" s="109">
        <f>F8+F9</f>
        <v>0</v>
      </c>
      <c r="G7" s="27"/>
      <c r="H7" s="27"/>
      <c r="I7" s="27"/>
      <c r="J7" s="27"/>
      <c r="K7" s="27"/>
      <c r="L7" s="27"/>
      <c r="M7" s="27"/>
      <c r="N7" s="27"/>
    </row>
    <row r="8" spans="1:14" s="31" customFormat="1" ht="14.25" hidden="1" customHeight="1" outlineLevel="4" x14ac:dyDescent="0.35">
      <c r="A8" s="42" t="s">
        <v>801</v>
      </c>
      <c r="B8" s="43" t="s">
        <v>179</v>
      </c>
      <c r="C8" s="110"/>
      <c r="D8" s="110"/>
      <c r="E8" s="110">
        <f>SUMIF(Balance!$AB$14:$AB$257,Egresos!A8,Balance!$U$14:$V$257)</f>
        <v>0</v>
      </c>
      <c r="F8" s="110">
        <f t="shared" ref="F8:F9" si="0">+D8-E8</f>
        <v>0</v>
      </c>
      <c r="G8" s="27"/>
      <c r="H8" s="27"/>
      <c r="I8" s="27"/>
      <c r="J8" s="27"/>
      <c r="K8" s="27"/>
      <c r="L8" s="27"/>
      <c r="M8" s="27"/>
      <c r="N8" s="27"/>
    </row>
    <row r="9" spans="1:14" s="31" customFormat="1" ht="14.25" hidden="1" customHeight="1" outlineLevel="4" x14ac:dyDescent="0.35">
      <c r="A9" s="42" t="s">
        <v>802</v>
      </c>
      <c r="B9" s="43" t="s">
        <v>180</v>
      </c>
      <c r="C9" s="110"/>
      <c r="D9" s="110"/>
      <c r="E9" s="110">
        <f>SUMIF(Balance!$AB$14:$AB$257,Egresos!A9,Balance!$U$14:$V$257)</f>
        <v>0</v>
      </c>
      <c r="F9" s="110">
        <f t="shared" si="0"/>
        <v>0</v>
      </c>
      <c r="G9" s="27"/>
      <c r="H9" s="27"/>
      <c r="I9" s="27"/>
      <c r="J9" s="27"/>
      <c r="K9" s="27"/>
      <c r="L9" s="27"/>
      <c r="M9" s="27"/>
      <c r="N9" s="27"/>
    </row>
    <row r="10" spans="1:14" s="31" customFormat="1" ht="14.25" hidden="1" customHeight="1" outlineLevel="3" x14ac:dyDescent="0.35">
      <c r="A10" s="40" t="s">
        <v>803</v>
      </c>
      <c r="B10" s="41" t="s">
        <v>181</v>
      </c>
      <c r="C10" s="109">
        <f>SUM(C11)</f>
        <v>0</v>
      </c>
      <c r="D10" s="109">
        <f>SUM(D11)</f>
        <v>0</v>
      </c>
      <c r="E10" s="109">
        <f>SUM(E11)</f>
        <v>0</v>
      </c>
      <c r="F10" s="109">
        <f>SUM(F11)</f>
        <v>0</v>
      </c>
      <c r="G10" s="27"/>
      <c r="H10" s="27"/>
      <c r="I10" s="27"/>
      <c r="J10" s="27"/>
      <c r="K10" s="27"/>
      <c r="L10" s="27"/>
      <c r="M10" s="27"/>
      <c r="N10" s="27"/>
    </row>
    <row r="11" spans="1:14" s="31" customFormat="1" ht="14.25" hidden="1" customHeight="1" outlineLevel="4" x14ac:dyDescent="0.35">
      <c r="A11" s="42" t="s">
        <v>804</v>
      </c>
      <c r="B11" s="43" t="s">
        <v>182</v>
      </c>
      <c r="C11" s="110"/>
      <c r="D11" s="110"/>
      <c r="E11" s="110">
        <f>SUMIF(Balance!$AB$14:$AB$257,Egresos!A11,Balance!$U$14:$V$257)</f>
        <v>0</v>
      </c>
      <c r="F11" s="110"/>
      <c r="G11" s="27"/>
      <c r="H11" s="27"/>
      <c r="I11" s="27"/>
      <c r="J11" s="27"/>
      <c r="K11" s="27"/>
      <c r="L11" s="27"/>
      <c r="M11" s="27"/>
      <c r="N11" s="27"/>
    </row>
    <row r="12" spans="1:14" s="31" customFormat="1" ht="14.25" hidden="1" customHeight="1" outlineLevel="3" x14ac:dyDescent="0.35">
      <c r="A12" s="40" t="s">
        <v>805</v>
      </c>
      <c r="B12" s="41" t="s">
        <v>183</v>
      </c>
      <c r="C12" s="109">
        <f>SUM(C13+C14+C15+C16)</f>
        <v>0</v>
      </c>
      <c r="D12" s="109">
        <f>SUM(D13+D14+D15+D16)</f>
        <v>0</v>
      </c>
      <c r="E12" s="109">
        <f>SUM(E13+E14+E15+E16)</f>
        <v>0</v>
      </c>
      <c r="F12" s="109">
        <f>SUM(F13+F14+F15+F16)</f>
        <v>0</v>
      </c>
      <c r="G12" s="27"/>
      <c r="H12" s="27"/>
      <c r="I12" s="27"/>
      <c r="J12" s="27"/>
      <c r="K12" s="27"/>
      <c r="L12" s="27"/>
      <c r="M12" s="27"/>
      <c r="N12" s="27"/>
    </row>
    <row r="13" spans="1:14" s="31" customFormat="1" ht="14.25" hidden="1" customHeight="1" outlineLevel="4" x14ac:dyDescent="0.35">
      <c r="A13" s="42" t="s">
        <v>806</v>
      </c>
      <c r="B13" s="43" t="s">
        <v>184</v>
      </c>
      <c r="C13" s="110"/>
      <c r="D13" s="110"/>
      <c r="E13" s="110">
        <f>SUMIF(Balance!$AB$14:$AB$257,Egresos!A13,Balance!$U$14:$V$257)</f>
        <v>0</v>
      </c>
      <c r="F13" s="110">
        <f t="shared" ref="F13:F16" si="1">+D13-E13</f>
        <v>0</v>
      </c>
      <c r="G13" s="27"/>
      <c r="H13" s="27"/>
      <c r="I13" s="27"/>
      <c r="J13" s="27"/>
      <c r="K13" s="27"/>
      <c r="L13" s="27"/>
      <c r="M13" s="27"/>
      <c r="N13" s="27"/>
    </row>
    <row r="14" spans="1:14" s="31" customFormat="1" ht="14.25" hidden="1" customHeight="1" outlineLevel="4" x14ac:dyDescent="0.35">
      <c r="A14" s="42" t="s">
        <v>807</v>
      </c>
      <c r="B14" s="43" t="s">
        <v>185</v>
      </c>
      <c r="C14" s="110"/>
      <c r="D14" s="110"/>
      <c r="E14" s="110">
        <f>SUMIF(Balance!$AB$14:$AB$257,Egresos!A14,Balance!$U$14:$V$257)</f>
        <v>0</v>
      </c>
      <c r="F14" s="110">
        <f t="shared" si="1"/>
        <v>0</v>
      </c>
      <c r="G14" s="27"/>
      <c r="H14" s="27"/>
      <c r="I14" s="27"/>
      <c r="J14" s="27"/>
      <c r="K14" s="27"/>
      <c r="L14" s="27"/>
      <c r="M14" s="27"/>
      <c r="N14" s="27"/>
    </row>
    <row r="15" spans="1:14" s="31" customFormat="1" ht="14.25" hidden="1" customHeight="1" outlineLevel="4" x14ac:dyDescent="0.35">
      <c r="A15" s="42" t="s">
        <v>808</v>
      </c>
      <c r="B15" s="43" t="s">
        <v>186</v>
      </c>
      <c r="C15" s="110"/>
      <c r="D15" s="110"/>
      <c r="E15" s="110">
        <f>SUMIF(Balance!$AB$14:$AB$257,Egresos!A15,Balance!$U$14:$V$257)</f>
        <v>0</v>
      </c>
      <c r="F15" s="110">
        <f t="shared" si="1"/>
        <v>0</v>
      </c>
      <c r="G15" s="27"/>
      <c r="H15" s="27"/>
      <c r="I15" s="27"/>
      <c r="J15" s="27"/>
      <c r="K15" s="27"/>
      <c r="L15" s="27"/>
      <c r="M15" s="27"/>
      <c r="N15" s="27"/>
    </row>
    <row r="16" spans="1:14" s="31" customFormat="1" ht="14.25" hidden="1" customHeight="1" outlineLevel="4" x14ac:dyDescent="0.35">
      <c r="A16" s="42" t="s">
        <v>809</v>
      </c>
      <c r="B16" s="43" t="s">
        <v>187</v>
      </c>
      <c r="C16" s="110"/>
      <c r="D16" s="110"/>
      <c r="E16" s="110">
        <f>SUMIF(Balance!$AB$14:$AB$257,Egresos!A16,Balance!$U$14:$V$257)</f>
        <v>0</v>
      </c>
      <c r="F16" s="110">
        <f t="shared" si="1"/>
        <v>0</v>
      </c>
      <c r="G16" s="27"/>
      <c r="H16" s="27"/>
      <c r="I16" s="27"/>
      <c r="J16" s="27"/>
      <c r="K16" s="27"/>
      <c r="L16" s="27"/>
      <c r="M16" s="27"/>
      <c r="N16" s="27"/>
    </row>
    <row r="17" spans="1:14" s="31" customFormat="1" ht="14.25" hidden="1" customHeight="1" outlineLevel="3" x14ac:dyDescent="0.35">
      <c r="A17" s="40" t="s">
        <v>810</v>
      </c>
      <c r="B17" s="41" t="s">
        <v>188</v>
      </c>
      <c r="C17" s="109">
        <f>SUM(C18+C19+C20)</f>
        <v>0</v>
      </c>
      <c r="D17" s="109">
        <f>SUM(D18+D19+D20)</f>
        <v>0</v>
      </c>
      <c r="E17" s="109">
        <f>SUM(E18+E19+E20)</f>
        <v>0</v>
      </c>
      <c r="F17" s="109">
        <f>SUM(F18+F19+F20)</f>
        <v>0</v>
      </c>
      <c r="G17" s="27"/>
      <c r="H17" s="27"/>
      <c r="I17" s="27"/>
      <c r="J17" s="27"/>
      <c r="K17" s="27"/>
      <c r="L17" s="27"/>
      <c r="M17" s="27"/>
      <c r="N17" s="27"/>
    </row>
    <row r="18" spans="1:14" s="31" customFormat="1" ht="14.25" hidden="1" customHeight="1" outlineLevel="4" x14ac:dyDescent="0.35">
      <c r="A18" s="42" t="s">
        <v>811</v>
      </c>
      <c r="B18" s="43" t="s">
        <v>189</v>
      </c>
      <c r="C18" s="110"/>
      <c r="D18" s="110"/>
      <c r="E18" s="110">
        <f>SUMIF(Balance!$AB$14:$AB$257,Egresos!A18,Balance!$U$14:$V$257)</f>
        <v>0</v>
      </c>
      <c r="F18" s="110"/>
      <c r="G18" s="27"/>
      <c r="H18" s="27"/>
      <c r="I18" s="27"/>
      <c r="J18" s="27"/>
      <c r="K18" s="27"/>
      <c r="L18" s="27"/>
      <c r="M18" s="27"/>
      <c r="N18" s="27"/>
    </row>
    <row r="19" spans="1:14" s="31" customFormat="1" ht="14.25" hidden="1" customHeight="1" outlineLevel="4" x14ac:dyDescent="0.35">
      <c r="A19" s="42" t="s">
        <v>812</v>
      </c>
      <c r="B19" s="43" t="s">
        <v>190</v>
      </c>
      <c r="C19" s="110"/>
      <c r="D19" s="110"/>
      <c r="E19" s="110">
        <f>SUMIF(Balance!$AB$14:$AB$257,Egresos!A19,Balance!$U$14:$V$257)</f>
        <v>0</v>
      </c>
      <c r="F19" s="110"/>
      <c r="G19" s="27"/>
      <c r="H19" s="27"/>
      <c r="I19" s="27"/>
      <c r="J19" s="27"/>
      <c r="K19" s="27"/>
      <c r="L19" s="27"/>
      <c r="M19" s="27"/>
      <c r="N19" s="27"/>
    </row>
    <row r="20" spans="1:14" s="31" customFormat="1" ht="14.25" hidden="1" customHeight="1" outlineLevel="4" x14ac:dyDescent="0.35">
      <c r="A20" s="42" t="s">
        <v>813</v>
      </c>
      <c r="B20" s="43" t="s">
        <v>191</v>
      </c>
      <c r="C20" s="110"/>
      <c r="D20" s="110"/>
      <c r="E20" s="110">
        <f>SUMIF(Balance!$AB$14:$AB$257,Egresos!A20,Balance!$U$14:$V$257)</f>
        <v>0</v>
      </c>
      <c r="F20" s="110"/>
      <c r="G20" s="27"/>
      <c r="H20" s="27"/>
      <c r="I20" s="27"/>
      <c r="J20" s="27"/>
      <c r="K20" s="27"/>
      <c r="L20" s="27"/>
      <c r="M20" s="27"/>
      <c r="N20" s="27"/>
    </row>
    <row r="21" spans="1:14" s="31" customFormat="1" ht="14.25" hidden="1" customHeight="1" outlineLevel="3" x14ac:dyDescent="0.35">
      <c r="A21" s="40" t="s">
        <v>814</v>
      </c>
      <c r="B21" s="41" t="s">
        <v>192</v>
      </c>
      <c r="C21" s="109">
        <f>SUM(C22+C23)</f>
        <v>338755</v>
      </c>
      <c r="D21" s="109">
        <f>SUM(D22+D23)</f>
        <v>0</v>
      </c>
      <c r="E21" s="109">
        <f>SUM(E22+E23)</f>
        <v>0</v>
      </c>
      <c r="F21" s="109">
        <f>SUM(F22+F23)</f>
        <v>0</v>
      </c>
      <c r="G21" s="27"/>
      <c r="H21" s="27"/>
      <c r="I21" s="27"/>
      <c r="J21" s="27"/>
      <c r="K21" s="27"/>
      <c r="L21" s="27"/>
      <c r="M21" s="27"/>
      <c r="N21" s="27"/>
    </row>
    <row r="22" spans="1:14" s="31" customFormat="1" ht="14.25" hidden="1" customHeight="1" outlineLevel="4" x14ac:dyDescent="0.35">
      <c r="A22" s="42" t="s">
        <v>815</v>
      </c>
      <c r="B22" s="43" t="s">
        <v>193</v>
      </c>
      <c r="C22" s="110">
        <v>338755</v>
      </c>
      <c r="D22" s="110">
        <v>0</v>
      </c>
      <c r="E22" s="110">
        <f>SUMIF(Balance!$AB$14:$AB$257,Egresos!A22,Balance!$U$14:$V$257)</f>
        <v>0</v>
      </c>
      <c r="F22" s="110">
        <f>+D22-E22</f>
        <v>0</v>
      </c>
      <c r="G22" s="27"/>
      <c r="H22" s="27"/>
      <c r="I22" s="27"/>
      <c r="J22" s="27"/>
      <c r="K22" s="27"/>
      <c r="L22" s="27"/>
      <c r="M22" s="27"/>
      <c r="N22" s="27"/>
    </row>
    <row r="23" spans="1:14" s="31" customFormat="1" ht="14.25" hidden="1" customHeight="1" outlineLevel="4" x14ac:dyDescent="0.35">
      <c r="A23" s="42" t="s">
        <v>816</v>
      </c>
      <c r="B23" s="43" t="s">
        <v>194</v>
      </c>
      <c r="C23" s="110"/>
      <c r="D23" s="110"/>
      <c r="E23" s="110">
        <f>SUMIF(Balance!$AB$14:$AB$257,Egresos!A23,Balance!$U$14:$V$257)</f>
        <v>0</v>
      </c>
      <c r="F23" s="110"/>
      <c r="G23" s="27"/>
      <c r="H23" s="27"/>
      <c r="I23" s="27"/>
      <c r="J23" s="27"/>
      <c r="K23" s="27"/>
      <c r="L23" s="27"/>
      <c r="M23" s="27"/>
      <c r="N23" s="27"/>
    </row>
    <row r="24" spans="1:14" s="31" customFormat="1" ht="14.25" hidden="1" customHeight="1" outlineLevel="3" x14ac:dyDescent="0.35">
      <c r="A24" s="40" t="s">
        <v>817</v>
      </c>
      <c r="B24" s="41" t="s">
        <v>195</v>
      </c>
      <c r="C24" s="109">
        <f>SUM(C25+C26+C27+C28+C29+C30+C31)</f>
        <v>28402</v>
      </c>
      <c r="D24" s="109">
        <f>SUM(D25+D26+D27+D28+D29+D30+D31)</f>
        <v>142952</v>
      </c>
      <c r="E24" s="109">
        <f>SUM(E25+E26+E27+E28+E29+E30+E31)</f>
        <v>89589.028999999995</v>
      </c>
      <c r="F24" s="109">
        <f>SUM(F25+F26+F27+F28+F29+F30+F31)</f>
        <v>53362.971000000005</v>
      </c>
      <c r="G24" s="27"/>
      <c r="H24" s="27"/>
      <c r="I24" s="27"/>
      <c r="J24" s="27"/>
      <c r="K24" s="27"/>
      <c r="L24" s="27"/>
      <c r="M24" s="27"/>
      <c r="N24" s="27"/>
    </row>
    <row r="25" spans="1:14" s="31" customFormat="1" ht="14.25" hidden="1" customHeight="1" outlineLevel="4" x14ac:dyDescent="0.35">
      <c r="A25" s="42" t="s">
        <v>818</v>
      </c>
      <c r="B25" s="43" t="s">
        <v>196</v>
      </c>
      <c r="C25" s="110"/>
      <c r="D25" s="110"/>
      <c r="E25" s="110">
        <f>SUMIF(Balance!$AB$14:$AB$257,Egresos!A25,Balance!$U$14:$V$257)</f>
        <v>0</v>
      </c>
      <c r="F25" s="110"/>
      <c r="G25" s="27"/>
      <c r="H25" s="27"/>
      <c r="I25" s="27"/>
      <c r="J25" s="27"/>
      <c r="K25" s="27"/>
      <c r="L25" s="27"/>
      <c r="M25" s="27"/>
      <c r="N25" s="27"/>
    </row>
    <row r="26" spans="1:14" s="31" customFormat="1" ht="14.25" hidden="1" customHeight="1" outlineLevel="4" x14ac:dyDescent="0.35">
      <c r="A26" s="42" t="s">
        <v>819</v>
      </c>
      <c r="B26" s="43" t="s">
        <v>197</v>
      </c>
      <c r="C26" s="110"/>
      <c r="D26" s="110"/>
      <c r="E26" s="110">
        <f>SUMIF(Balance!$AB$14:$AB$257,Egresos!A26,Balance!$U$14:$V$257)</f>
        <v>0</v>
      </c>
      <c r="F26" s="110"/>
      <c r="G26" s="27"/>
      <c r="H26" s="27"/>
      <c r="I26" s="27"/>
      <c r="J26" s="27"/>
      <c r="K26" s="27"/>
      <c r="L26" s="27"/>
      <c r="M26" s="27"/>
      <c r="N26" s="27"/>
    </row>
    <row r="27" spans="1:14" s="31" customFormat="1" ht="18" hidden="1" customHeight="1" outlineLevel="4" x14ac:dyDescent="0.35">
      <c r="A27" s="42" t="s">
        <v>820</v>
      </c>
      <c r="B27" s="43" t="s">
        <v>198</v>
      </c>
      <c r="C27" s="110"/>
      <c r="D27" s="110"/>
      <c r="E27" s="110">
        <f>SUMIF(Balance!$AB$14:$AB$257,Egresos!A27,Balance!$U$14:$V$257)</f>
        <v>0</v>
      </c>
      <c r="F27" s="110"/>
      <c r="G27" s="27"/>
      <c r="H27" s="27"/>
      <c r="I27" s="27"/>
      <c r="J27" s="27"/>
      <c r="K27" s="27"/>
      <c r="L27" s="27"/>
      <c r="M27" s="27"/>
      <c r="N27" s="27"/>
    </row>
    <row r="28" spans="1:14" s="31" customFormat="1" ht="14.25" hidden="1" customHeight="1" outlineLevel="4" x14ac:dyDescent="0.35">
      <c r="A28" s="42" t="s">
        <v>821</v>
      </c>
      <c r="B28" s="43" t="s">
        <v>199</v>
      </c>
      <c r="C28" s="110"/>
      <c r="D28" s="110"/>
      <c r="E28" s="110">
        <f>SUMIF(Balance!$AB$14:$AB$257,Egresos!A28,Balance!$U$14:$V$257)</f>
        <v>0</v>
      </c>
      <c r="F28" s="110"/>
      <c r="G28" s="27"/>
      <c r="H28" s="27"/>
      <c r="I28" s="27"/>
      <c r="J28" s="27"/>
      <c r="K28" s="27"/>
      <c r="L28" s="27"/>
      <c r="M28" s="27"/>
      <c r="N28" s="27"/>
    </row>
    <row r="29" spans="1:14" s="31" customFormat="1" ht="14.25" hidden="1" customHeight="1" outlineLevel="4" x14ac:dyDescent="0.35">
      <c r="A29" s="42" t="s">
        <v>822</v>
      </c>
      <c r="B29" s="43" t="s">
        <v>200</v>
      </c>
      <c r="C29" s="110"/>
      <c r="D29" s="110"/>
      <c r="E29" s="110">
        <f>SUMIF(Balance!$AB$14:$AB$257,Egresos!A29,Balance!$U$14:$V$257)</f>
        <v>0</v>
      </c>
      <c r="F29" s="110"/>
      <c r="G29" s="27"/>
      <c r="H29" s="27"/>
      <c r="I29" s="27"/>
      <c r="J29" s="27"/>
      <c r="K29" s="27"/>
      <c r="L29" s="27"/>
      <c r="M29" s="27"/>
      <c r="N29" s="27"/>
    </row>
    <row r="30" spans="1:14" s="31" customFormat="1" ht="14.25" hidden="1" customHeight="1" outlineLevel="4" x14ac:dyDescent="0.35">
      <c r="A30" s="42" t="s">
        <v>688</v>
      </c>
      <c r="B30" s="43" t="s">
        <v>201</v>
      </c>
      <c r="C30" s="110"/>
      <c r="D30" s="110">
        <v>0</v>
      </c>
      <c r="E30" s="110">
        <f>SUMIF(Balance!$AB$14:$AB$257,Egresos!A30,Balance!$U$14:$V$257)</f>
        <v>0</v>
      </c>
      <c r="F30" s="110">
        <f>+D30-E30</f>
        <v>0</v>
      </c>
      <c r="G30" s="27"/>
      <c r="H30" s="27"/>
      <c r="I30" s="27"/>
      <c r="J30" s="27"/>
      <c r="K30" s="27"/>
      <c r="L30" s="27"/>
      <c r="M30" s="27"/>
      <c r="N30" s="27"/>
    </row>
    <row r="31" spans="1:14" s="31" customFormat="1" ht="14.25" hidden="1" customHeight="1" outlineLevel="4" x14ac:dyDescent="0.35">
      <c r="A31" s="42" t="s">
        <v>689</v>
      </c>
      <c r="B31" s="43" t="s">
        <v>202</v>
      </c>
      <c r="C31" s="110">
        <v>28402</v>
      </c>
      <c r="D31" s="110">
        <v>142952</v>
      </c>
      <c r="E31" s="110">
        <f>SUMIF(Balance!$AB$14:$AB$257,Egresos!A31,Balance!$U$14:$V$257)</f>
        <v>89589.028999999995</v>
      </c>
      <c r="F31" s="110">
        <f>+D31-E31</f>
        <v>53362.971000000005</v>
      </c>
      <c r="G31" s="27"/>
      <c r="H31" s="27"/>
      <c r="I31" s="27"/>
      <c r="J31" s="27"/>
      <c r="K31" s="27"/>
      <c r="L31" s="27"/>
      <c r="M31" s="27"/>
      <c r="N31" s="27"/>
    </row>
    <row r="32" spans="1:14" s="31" customFormat="1" ht="14.25" hidden="1" customHeight="1" outlineLevel="3" x14ac:dyDescent="0.35">
      <c r="A32" s="40" t="s">
        <v>823</v>
      </c>
      <c r="B32" s="41" t="s">
        <v>203</v>
      </c>
      <c r="C32" s="109">
        <f>SUM(C33)</f>
        <v>0</v>
      </c>
      <c r="D32" s="109">
        <f>SUM(D33)</f>
        <v>0</v>
      </c>
      <c r="E32" s="109">
        <f>SUM(E33)</f>
        <v>0</v>
      </c>
      <c r="F32" s="109">
        <f>SUM(F33)</f>
        <v>0</v>
      </c>
      <c r="G32" s="27"/>
      <c r="H32" s="27"/>
      <c r="I32" s="27"/>
      <c r="J32" s="27"/>
      <c r="K32" s="27"/>
      <c r="L32" s="27"/>
      <c r="M32" s="27"/>
      <c r="N32" s="27"/>
    </row>
    <row r="33" spans="1:14" s="31" customFormat="1" ht="14.25" hidden="1" customHeight="1" outlineLevel="4" x14ac:dyDescent="0.35">
      <c r="A33" s="42" t="s">
        <v>824</v>
      </c>
      <c r="B33" s="43" t="s">
        <v>204</v>
      </c>
      <c r="C33" s="110">
        <v>0</v>
      </c>
      <c r="D33" s="110">
        <v>0</v>
      </c>
      <c r="E33" s="110">
        <f>SUMIF(Balance!$AB$14:$AB$257,Egresos!A33,Balance!$U$14:$V$257)</f>
        <v>0</v>
      </c>
      <c r="F33" s="110">
        <f>+D33-E33</f>
        <v>0</v>
      </c>
      <c r="G33" s="27"/>
      <c r="H33" s="27"/>
      <c r="I33" s="27"/>
      <c r="J33" s="27"/>
      <c r="K33" s="27"/>
      <c r="L33" s="27"/>
      <c r="M33" s="27"/>
      <c r="N33" s="27"/>
    </row>
    <row r="34" spans="1:14" s="31" customFormat="1" ht="15" hidden="1" customHeight="1" outlineLevel="3" x14ac:dyDescent="0.35">
      <c r="A34" s="40" t="s">
        <v>825</v>
      </c>
      <c r="B34" s="41" t="s">
        <v>205</v>
      </c>
      <c r="C34" s="109">
        <f>SUM(C35)</f>
        <v>82062</v>
      </c>
      <c r="D34" s="109">
        <f>SUM(D35)</f>
        <v>78576</v>
      </c>
      <c r="E34" s="109">
        <f>SUM(E35)</f>
        <v>62680.838000000003</v>
      </c>
      <c r="F34" s="109">
        <f>SUM(F35)</f>
        <v>15895.161999999997</v>
      </c>
      <c r="G34" s="27"/>
      <c r="H34" s="27"/>
      <c r="I34" s="27"/>
      <c r="J34" s="27"/>
      <c r="K34" s="27"/>
      <c r="L34" s="27"/>
      <c r="M34" s="27"/>
      <c r="N34" s="27"/>
    </row>
    <row r="35" spans="1:14" s="31" customFormat="1" ht="14.25" hidden="1" customHeight="1" outlineLevel="4" x14ac:dyDescent="0.35">
      <c r="A35" s="42" t="s">
        <v>690</v>
      </c>
      <c r="B35" s="43" t="s">
        <v>206</v>
      </c>
      <c r="C35" s="110">
        <v>82062</v>
      </c>
      <c r="D35" s="110">
        <v>78576</v>
      </c>
      <c r="E35" s="110">
        <f>SUMIF(Balance!$AB$14:$AB$257,Egresos!A35,Balance!$U$14:$V$257)</f>
        <v>62680.838000000003</v>
      </c>
      <c r="F35" s="110">
        <f>+D35-E35</f>
        <v>15895.161999999997</v>
      </c>
      <c r="G35" s="27"/>
      <c r="H35" s="27"/>
      <c r="I35" s="27"/>
      <c r="J35" s="27"/>
      <c r="K35" s="27"/>
      <c r="L35" s="27"/>
      <c r="M35" s="27"/>
      <c r="N35" s="27"/>
    </row>
    <row r="36" spans="1:14" s="31" customFormat="1" ht="14.25" hidden="1" customHeight="1" outlineLevel="3" x14ac:dyDescent="0.35">
      <c r="A36" s="40" t="s">
        <v>826</v>
      </c>
      <c r="B36" s="41" t="s">
        <v>207</v>
      </c>
      <c r="C36" s="109">
        <f>SUM(C37+C38+C39+C40+C41+C42+C43+C44)</f>
        <v>66050</v>
      </c>
      <c r="D36" s="109">
        <f>SUM(D37+D38+D39+D40+D41+D42+D43+D44)</f>
        <v>75639</v>
      </c>
      <c r="E36" s="109">
        <f>SUM(E37+E38+E39+E40+E41+E42+E43+E44)</f>
        <v>60354.67</v>
      </c>
      <c r="F36" s="109">
        <f>SUM(F37+F38+F39+F40+F41+F42+F43+F44)</f>
        <v>15284.330000000002</v>
      </c>
      <c r="G36" s="27"/>
      <c r="H36" s="27"/>
      <c r="I36" s="27"/>
      <c r="J36" s="27"/>
      <c r="K36" s="27"/>
      <c r="L36" s="27"/>
      <c r="M36" s="27"/>
      <c r="N36" s="27"/>
    </row>
    <row r="37" spans="1:14" s="31" customFormat="1" ht="14.25" hidden="1" customHeight="1" outlineLevel="4" x14ac:dyDescent="0.35">
      <c r="A37" s="42" t="s">
        <v>827</v>
      </c>
      <c r="B37" s="43" t="s">
        <v>208</v>
      </c>
      <c r="C37" s="110"/>
      <c r="D37" s="110"/>
      <c r="E37" s="110">
        <f>SUMIF(Balance!$AB$14:$AB$257,Egresos!A37,Balance!$U$14:$V$257)</f>
        <v>0</v>
      </c>
      <c r="F37" s="110"/>
      <c r="G37" s="27"/>
      <c r="H37" s="27"/>
      <c r="I37" s="27"/>
      <c r="J37" s="27"/>
      <c r="K37" s="27"/>
      <c r="L37" s="27"/>
      <c r="M37" s="27"/>
      <c r="N37" s="27"/>
    </row>
    <row r="38" spans="1:14" s="31" customFormat="1" ht="14.25" hidden="1" customHeight="1" outlineLevel="4" x14ac:dyDescent="0.35">
      <c r="A38" s="42" t="s">
        <v>828</v>
      </c>
      <c r="B38" s="43" t="s">
        <v>209</v>
      </c>
      <c r="C38" s="110"/>
      <c r="D38" s="110"/>
      <c r="E38" s="110">
        <f>SUMIF(Balance!$AB$14:$AB$257,Egresos!A38,Balance!$U$14:$V$257)</f>
        <v>0</v>
      </c>
      <c r="F38" s="110"/>
      <c r="G38" s="27"/>
      <c r="H38" s="27"/>
      <c r="I38" s="27"/>
      <c r="J38" s="27"/>
      <c r="K38" s="27"/>
      <c r="L38" s="27"/>
      <c r="M38" s="27"/>
      <c r="N38" s="27"/>
    </row>
    <row r="39" spans="1:14" s="31" customFormat="1" ht="14.25" hidden="1" customHeight="1" outlineLevel="4" x14ac:dyDescent="0.35">
      <c r="A39" s="42" t="s">
        <v>829</v>
      </c>
      <c r="B39" s="43" t="s">
        <v>210</v>
      </c>
      <c r="C39" s="110"/>
      <c r="D39" s="110"/>
      <c r="E39" s="110">
        <f>SUMIF(Balance!$AB$14:$AB$257,Egresos!A39,Balance!$U$14:$V$257)</f>
        <v>0</v>
      </c>
      <c r="F39" s="110"/>
      <c r="G39" s="27"/>
      <c r="H39" s="27"/>
      <c r="I39" s="27"/>
      <c r="J39" s="27"/>
      <c r="K39" s="27"/>
      <c r="L39" s="27"/>
      <c r="M39" s="27"/>
      <c r="N39" s="27"/>
    </row>
    <row r="40" spans="1:14" s="31" customFormat="1" ht="14.25" hidden="1" customHeight="1" outlineLevel="4" x14ac:dyDescent="0.35">
      <c r="A40" s="42" t="s">
        <v>830</v>
      </c>
      <c r="B40" s="43" t="s">
        <v>211</v>
      </c>
      <c r="C40" s="110"/>
      <c r="D40" s="110"/>
      <c r="E40" s="110">
        <f>SUMIF(Balance!$AB$14:$AB$257,Egresos!A40,Balance!$U$14:$V$257)</f>
        <v>0</v>
      </c>
      <c r="F40" s="110"/>
      <c r="G40" s="27"/>
      <c r="H40" s="27"/>
      <c r="I40" s="27"/>
      <c r="J40" s="27"/>
      <c r="K40" s="27"/>
      <c r="L40" s="27"/>
      <c r="M40" s="27"/>
      <c r="N40" s="27"/>
    </row>
    <row r="41" spans="1:14" s="31" customFormat="1" ht="14.25" hidden="1" customHeight="1" outlineLevel="4" x14ac:dyDescent="0.35">
      <c r="A41" s="42" t="s">
        <v>831</v>
      </c>
      <c r="B41" s="43" t="s">
        <v>212</v>
      </c>
      <c r="C41" s="110"/>
      <c r="D41" s="110"/>
      <c r="E41" s="110">
        <f>SUMIF(Balance!$AB$14:$AB$257,Egresos!A41,Balance!$U$14:$V$257)</f>
        <v>0</v>
      </c>
      <c r="F41" s="110"/>
      <c r="G41" s="27"/>
      <c r="H41" s="27"/>
      <c r="I41" s="27"/>
      <c r="J41" s="27"/>
      <c r="K41" s="27"/>
      <c r="L41" s="27"/>
      <c r="M41" s="27"/>
      <c r="N41" s="27"/>
    </row>
    <row r="42" spans="1:14" s="31" customFormat="1" ht="14.25" hidden="1" customHeight="1" outlineLevel="4" x14ac:dyDescent="0.35">
      <c r="A42" s="42" t="s">
        <v>832</v>
      </c>
      <c r="B42" s="43" t="s">
        <v>213</v>
      </c>
      <c r="C42" s="110"/>
      <c r="D42" s="110"/>
      <c r="E42" s="110">
        <f>SUMIF(Balance!$AB$14:$AB$257,Egresos!A42,Balance!$U$14:$V$257)</f>
        <v>0</v>
      </c>
      <c r="F42" s="110"/>
      <c r="G42" s="27"/>
      <c r="H42" s="27"/>
      <c r="I42" s="27"/>
      <c r="J42" s="27"/>
      <c r="K42" s="27"/>
      <c r="L42" s="27"/>
      <c r="M42" s="27"/>
      <c r="N42" s="27"/>
    </row>
    <row r="43" spans="1:14" s="31" customFormat="1" ht="14.25" hidden="1" customHeight="1" outlineLevel="4" x14ac:dyDescent="0.35">
      <c r="A43" s="42" t="s">
        <v>833</v>
      </c>
      <c r="B43" s="43" t="s">
        <v>214</v>
      </c>
      <c r="C43" s="110"/>
      <c r="D43" s="110"/>
      <c r="E43" s="110">
        <f>SUMIF(Balance!$AB$14:$AB$257,Egresos!A43,Balance!$U$14:$V$257)</f>
        <v>0</v>
      </c>
      <c r="F43" s="110">
        <f t="shared" ref="F43:F44" si="2">+D43-E43</f>
        <v>0</v>
      </c>
      <c r="G43" s="27"/>
      <c r="H43" s="27"/>
      <c r="I43" s="27"/>
      <c r="J43" s="27"/>
      <c r="K43" s="27"/>
      <c r="L43" s="27"/>
      <c r="M43" s="27"/>
      <c r="N43" s="27"/>
    </row>
    <row r="44" spans="1:14" s="31" customFormat="1" ht="14.25" hidden="1" customHeight="1" outlineLevel="4" x14ac:dyDescent="0.35">
      <c r="A44" s="42" t="s">
        <v>691</v>
      </c>
      <c r="B44" s="43" t="s">
        <v>215</v>
      </c>
      <c r="C44" s="110">
        <v>66050</v>
      </c>
      <c r="D44" s="110">
        <v>75639</v>
      </c>
      <c r="E44" s="110">
        <f>SUMIF(Balance!$AB$14:$AB$257,Egresos!A44,Balance!$U$14:$V$257)</f>
        <v>60354.67</v>
      </c>
      <c r="F44" s="110">
        <f t="shared" si="2"/>
        <v>15284.330000000002</v>
      </c>
      <c r="G44" s="27"/>
      <c r="H44" s="27"/>
      <c r="I44" s="27"/>
      <c r="J44" s="27"/>
      <c r="K44" s="27"/>
      <c r="L44" s="27"/>
      <c r="M44" s="27"/>
      <c r="N44" s="27"/>
    </row>
    <row r="45" spans="1:14" s="31" customFormat="1" ht="14.25" hidden="1" customHeight="1" outlineLevel="3" x14ac:dyDescent="0.35">
      <c r="A45" s="40" t="s">
        <v>834</v>
      </c>
      <c r="B45" s="41" t="s">
        <v>216</v>
      </c>
      <c r="C45" s="109">
        <f>SUM(C46+C47)</f>
        <v>0</v>
      </c>
      <c r="D45" s="109">
        <f>SUM(D46+D47)</f>
        <v>0</v>
      </c>
      <c r="E45" s="109">
        <f>SUM(E46+E47)</f>
        <v>0</v>
      </c>
      <c r="F45" s="109">
        <f>SUM(F46+F47)</f>
        <v>0</v>
      </c>
      <c r="G45" s="27"/>
      <c r="H45" s="27"/>
      <c r="I45" s="27"/>
      <c r="J45" s="27"/>
      <c r="K45" s="27"/>
      <c r="L45" s="27"/>
      <c r="M45" s="27"/>
      <c r="N45" s="27"/>
    </row>
    <row r="46" spans="1:14" s="31" customFormat="1" ht="14.25" hidden="1" customHeight="1" outlineLevel="4" x14ac:dyDescent="0.35">
      <c r="A46" s="42" t="s">
        <v>835</v>
      </c>
      <c r="B46" s="43" t="s">
        <v>217</v>
      </c>
      <c r="C46" s="110"/>
      <c r="D46" s="110"/>
      <c r="E46" s="110">
        <f>SUMIF(Balance!$AB$14:$AB$257,Egresos!A46,Balance!$U$14:$V$257)</f>
        <v>0</v>
      </c>
      <c r="F46" s="110"/>
      <c r="G46" s="27"/>
      <c r="H46" s="27"/>
      <c r="I46" s="27"/>
      <c r="J46" s="27"/>
      <c r="K46" s="27"/>
      <c r="L46" s="27"/>
      <c r="M46" s="27"/>
      <c r="N46" s="27"/>
    </row>
    <row r="47" spans="1:14" s="31" customFormat="1" ht="14.25" hidden="1" customHeight="1" outlineLevel="4" x14ac:dyDescent="0.35">
      <c r="A47" s="42" t="s">
        <v>836</v>
      </c>
      <c r="B47" s="43" t="s">
        <v>51</v>
      </c>
      <c r="C47" s="110"/>
      <c r="D47" s="110"/>
      <c r="E47" s="110">
        <f>SUMIF(Balance!$AB$14:$AB$257,Egresos!A47,Balance!$U$14:$V$257)</f>
        <v>0</v>
      </c>
      <c r="F47" s="110"/>
      <c r="G47" s="27"/>
      <c r="H47" s="27"/>
      <c r="I47" s="27"/>
      <c r="J47" s="27"/>
      <c r="K47" s="27"/>
      <c r="L47" s="27"/>
      <c r="M47" s="27"/>
      <c r="N47" s="27"/>
    </row>
    <row r="48" spans="1:14" s="31" customFormat="1" ht="14.25" hidden="1" customHeight="1" outlineLevel="3" x14ac:dyDescent="0.35">
      <c r="A48" s="40" t="s">
        <v>837</v>
      </c>
      <c r="B48" s="41" t="s">
        <v>218</v>
      </c>
      <c r="C48" s="109">
        <f>SUM(C49+C50+C51)</f>
        <v>198810</v>
      </c>
      <c r="D48" s="109">
        <f>SUM(D49+D50+D51)</f>
        <v>199058</v>
      </c>
      <c r="E48" s="109">
        <f>SUM(E49+E50+E51)</f>
        <v>159746.022</v>
      </c>
      <c r="F48" s="109">
        <f>SUM(F49+F50+F51)</f>
        <v>39311.978000000003</v>
      </c>
      <c r="G48" s="27"/>
      <c r="H48" s="27"/>
      <c r="I48" s="27"/>
      <c r="J48" s="27"/>
      <c r="K48" s="27"/>
      <c r="L48" s="27"/>
      <c r="M48" s="27"/>
      <c r="N48" s="27"/>
    </row>
    <row r="49" spans="1:14" s="31" customFormat="1" ht="14.25" hidden="1" customHeight="1" outlineLevel="4" x14ac:dyDescent="0.35">
      <c r="A49" s="42" t="s">
        <v>838</v>
      </c>
      <c r="B49" s="43" t="s">
        <v>219</v>
      </c>
      <c r="C49" s="110"/>
      <c r="D49" s="110"/>
      <c r="E49" s="110">
        <f>SUMIF(Balance!$AB$14:$AB$257,Egresos!A49,Balance!$U$14:$V$257)</f>
        <v>0</v>
      </c>
      <c r="F49" s="110">
        <f t="shared" ref="F49:F50" si="3">+D49-E49</f>
        <v>0</v>
      </c>
      <c r="G49" s="27"/>
      <c r="H49" s="27"/>
      <c r="I49" s="27"/>
      <c r="J49" s="27"/>
      <c r="K49" s="27"/>
      <c r="L49" s="27"/>
      <c r="M49" s="27"/>
      <c r="N49" s="27"/>
    </row>
    <row r="50" spans="1:14" s="31" customFormat="1" ht="14.25" hidden="1" customHeight="1" outlineLevel="4" x14ac:dyDescent="0.35">
      <c r="A50" s="42" t="s">
        <v>692</v>
      </c>
      <c r="B50" s="43" t="s">
        <v>53</v>
      </c>
      <c r="C50" s="110">
        <v>198810</v>
      </c>
      <c r="D50" s="110">
        <v>199058</v>
      </c>
      <c r="E50" s="110">
        <f>SUMIF(Balance!$AB$14:$AB$257,Egresos!A50,Balance!$U$14:$V$257)</f>
        <v>159746.022</v>
      </c>
      <c r="F50" s="110">
        <f t="shared" si="3"/>
        <v>39311.978000000003</v>
      </c>
      <c r="G50" s="27"/>
      <c r="H50" s="27"/>
      <c r="I50" s="27"/>
      <c r="J50" s="27"/>
      <c r="K50" s="27"/>
      <c r="L50" s="27"/>
      <c r="M50" s="27"/>
      <c r="N50" s="27"/>
    </row>
    <row r="51" spans="1:14" s="31" customFormat="1" ht="14.25" hidden="1" customHeight="1" outlineLevel="4" x14ac:dyDescent="0.35">
      <c r="A51" s="42" t="s">
        <v>839</v>
      </c>
      <c r="B51" s="43" t="s">
        <v>220</v>
      </c>
      <c r="C51" s="110"/>
      <c r="D51" s="110"/>
      <c r="E51" s="110">
        <f>SUMIF(Balance!$AB$14:$AB$257,Egresos!A51,Balance!$U$14:$V$257)</f>
        <v>0</v>
      </c>
      <c r="F51" s="110"/>
      <c r="G51" s="27"/>
      <c r="H51" s="27"/>
      <c r="I51" s="27"/>
      <c r="J51" s="27"/>
      <c r="K51" s="27"/>
      <c r="L51" s="27"/>
      <c r="M51" s="27"/>
      <c r="N51" s="27"/>
    </row>
    <row r="52" spans="1:14" s="31" customFormat="1" ht="14.25" hidden="1" customHeight="1" outlineLevel="3" x14ac:dyDescent="0.35">
      <c r="A52" s="40" t="s">
        <v>840</v>
      </c>
      <c r="B52" s="40" t="s">
        <v>221</v>
      </c>
      <c r="C52" s="111"/>
      <c r="D52" s="111"/>
      <c r="E52" s="111">
        <f>SUMIF(Balance!$AB$14:$AB$257,Egresos!A52,Balance!$U$14:$V$257)</f>
        <v>0</v>
      </c>
      <c r="F52" s="111"/>
      <c r="G52" s="27"/>
      <c r="H52" s="27"/>
      <c r="I52" s="27"/>
      <c r="J52" s="27"/>
      <c r="K52" s="27"/>
      <c r="L52" s="27"/>
      <c r="M52" s="27"/>
      <c r="N52" s="27"/>
    </row>
    <row r="53" spans="1:14" s="31" customFormat="1" ht="14.25" hidden="1" customHeight="1" outlineLevel="3" x14ac:dyDescent="0.35">
      <c r="A53" s="40" t="s">
        <v>841</v>
      </c>
      <c r="B53" s="41" t="s">
        <v>222</v>
      </c>
      <c r="C53" s="109">
        <f>SUM(C54+C55)</f>
        <v>0</v>
      </c>
      <c r="D53" s="109">
        <f>SUM(D54+D55)</f>
        <v>0</v>
      </c>
      <c r="E53" s="109">
        <f>SUM(E54+E55)</f>
        <v>0</v>
      </c>
      <c r="F53" s="109">
        <f>SUM(F54+F55)</f>
        <v>0</v>
      </c>
      <c r="G53" s="27"/>
      <c r="H53" s="27"/>
      <c r="I53" s="27"/>
      <c r="J53" s="27"/>
      <c r="K53" s="27"/>
      <c r="L53" s="27"/>
      <c r="M53" s="27"/>
      <c r="N53" s="27"/>
    </row>
    <row r="54" spans="1:14" s="31" customFormat="1" ht="14.25" hidden="1" customHeight="1" outlineLevel="4" x14ac:dyDescent="0.35">
      <c r="A54" s="42" t="s">
        <v>842</v>
      </c>
      <c r="B54" s="43" t="s">
        <v>223</v>
      </c>
      <c r="C54" s="110"/>
      <c r="D54" s="110"/>
      <c r="E54" s="110">
        <f>SUMIF(Balance!$AB$14:$AB$257,Egresos!A54,Balance!$U$14:$V$257)</f>
        <v>0</v>
      </c>
      <c r="F54" s="110"/>
      <c r="G54" s="27"/>
      <c r="H54" s="27"/>
      <c r="I54" s="27"/>
      <c r="J54" s="27"/>
      <c r="K54" s="27"/>
      <c r="L54" s="27"/>
      <c r="M54" s="27"/>
      <c r="N54" s="27"/>
    </row>
    <row r="55" spans="1:14" s="31" customFormat="1" ht="14.25" hidden="1" customHeight="1" outlineLevel="4" x14ac:dyDescent="0.35">
      <c r="A55" s="42" t="s">
        <v>843</v>
      </c>
      <c r="B55" s="43" t="s">
        <v>224</v>
      </c>
      <c r="C55" s="110"/>
      <c r="D55" s="110"/>
      <c r="E55" s="110">
        <f>SUMIF(Balance!$AB$14:$AB$257,Egresos!A55,Balance!$U$14:$V$257)</f>
        <v>0</v>
      </c>
      <c r="F55" s="110"/>
      <c r="G55" s="27"/>
      <c r="H55" s="27"/>
      <c r="I55" s="27"/>
      <c r="J55" s="27"/>
      <c r="K55" s="27"/>
      <c r="L55" s="27"/>
      <c r="M55" s="27"/>
      <c r="N55" s="27"/>
    </row>
    <row r="56" spans="1:14" s="31" customFormat="1" ht="14.25" hidden="1" customHeight="1" outlineLevel="3" x14ac:dyDescent="0.35">
      <c r="A56" s="40" t="s">
        <v>844</v>
      </c>
      <c r="B56" s="41" t="s">
        <v>225</v>
      </c>
      <c r="C56" s="109"/>
      <c r="D56" s="109"/>
      <c r="E56" s="109">
        <f>SUMIF(Balance!$AB$14:$AB$257,Egresos!A56,Balance!$U$14:$V$257)</f>
        <v>0</v>
      </c>
      <c r="F56" s="109"/>
      <c r="G56" s="27"/>
      <c r="H56" s="27"/>
      <c r="I56" s="27"/>
      <c r="J56" s="27"/>
      <c r="K56" s="27"/>
      <c r="L56" s="27"/>
      <c r="M56" s="27"/>
      <c r="N56" s="27"/>
    </row>
    <row r="57" spans="1:14" s="31" customFormat="1" ht="14.25" hidden="1" customHeight="1" outlineLevel="3" x14ac:dyDescent="0.35">
      <c r="A57" s="40" t="s">
        <v>845</v>
      </c>
      <c r="B57" s="41" t="s">
        <v>226</v>
      </c>
      <c r="C57" s="109"/>
      <c r="D57" s="109"/>
      <c r="E57" s="109">
        <f>SUMIF(Balance!$AB$14:$AB$257,Egresos!A57,Balance!$U$14:$V$257)</f>
        <v>0</v>
      </c>
      <c r="F57" s="109"/>
      <c r="G57" s="27"/>
      <c r="H57" s="27"/>
      <c r="I57" s="27"/>
      <c r="J57" s="27"/>
      <c r="K57" s="27"/>
      <c r="L57" s="27"/>
      <c r="M57" s="27"/>
      <c r="N57" s="27"/>
    </row>
    <row r="58" spans="1:14" s="31" customFormat="1" ht="14.25" hidden="1" customHeight="1" outlineLevel="3" x14ac:dyDescent="0.35">
      <c r="A58" s="40" t="s">
        <v>846</v>
      </c>
      <c r="B58" s="41" t="s">
        <v>227</v>
      </c>
      <c r="C58" s="109">
        <f>SUM(C59+C60+C61)</f>
        <v>24294</v>
      </c>
      <c r="D58" s="109">
        <f>SUM(D59+D60+D61)</f>
        <v>0</v>
      </c>
      <c r="E58" s="109">
        <f>SUM(E59+E60+E61)</f>
        <v>0</v>
      </c>
      <c r="F58" s="109">
        <f>SUM(F59+F60+F61)</f>
        <v>0</v>
      </c>
      <c r="G58" s="27"/>
      <c r="H58" s="27"/>
      <c r="I58" s="27"/>
      <c r="J58" s="27"/>
      <c r="K58" s="27"/>
      <c r="L58" s="27"/>
      <c r="M58" s="27"/>
      <c r="N58" s="27"/>
    </row>
    <row r="59" spans="1:14" s="31" customFormat="1" ht="14.25" hidden="1" customHeight="1" outlineLevel="4" x14ac:dyDescent="0.35">
      <c r="A59" s="42" t="s">
        <v>847</v>
      </c>
      <c r="B59" s="43" t="s">
        <v>228</v>
      </c>
      <c r="C59" s="110"/>
      <c r="D59" s="110"/>
      <c r="E59" s="110">
        <f>SUMIF(Balance!$AB$14:$AB$257,Egresos!A59,Balance!$U$14:$V$257)</f>
        <v>0</v>
      </c>
      <c r="F59" s="110">
        <f>+D59-E59</f>
        <v>0</v>
      </c>
      <c r="G59" s="27"/>
      <c r="H59" s="27"/>
      <c r="I59" s="27"/>
      <c r="J59" s="27"/>
      <c r="K59" s="27"/>
      <c r="L59" s="27"/>
      <c r="M59" s="27"/>
      <c r="N59" s="27"/>
    </row>
    <row r="60" spans="1:14" s="31" customFormat="1" ht="14.25" hidden="1" customHeight="1" outlineLevel="4" x14ac:dyDescent="0.35">
      <c r="A60" s="42" t="s">
        <v>848</v>
      </c>
      <c r="B60" s="43" t="s">
        <v>229</v>
      </c>
      <c r="C60" s="110"/>
      <c r="D60" s="110"/>
      <c r="E60" s="110">
        <f>SUMIF(Balance!$AB$14:$AB$257,Egresos!A60,Balance!$U$14:$V$257)</f>
        <v>0</v>
      </c>
      <c r="F60" s="110"/>
      <c r="G60" s="27"/>
      <c r="H60" s="27"/>
      <c r="I60" s="27"/>
      <c r="J60" s="27"/>
      <c r="K60" s="27"/>
      <c r="L60" s="27"/>
      <c r="M60" s="27"/>
      <c r="N60" s="27"/>
    </row>
    <row r="61" spans="1:14" s="31" customFormat="1" ht="14.25" hidden="1" customHeight="1" outlineLevel="4" x14ac:dyDescent="0.35">
      <c r="A61" s="42" t="s">
        <v>849</v>
      </c>
      <c r="B61" s="43" t="s">
        <v>230</v>
      </c>
      <c r="C61" s="110">
        <v>24294</v>
      </c>
      <c r="D61" s="110">
        <v>0</v>
      </c>
      <c r="E61" s="110">
        <f>SUMIF(Balance!$AB$14:$AB$257,Egresos!A61,Balance!$U$14:$V$257)</f>
        <v>0</v>
      </c>
      <c r="F61" s="110">
        <f>+D61-E61</f>
        <v>0</v>
      </c>
      <c r="G61" s="27"/>
      <c r="H61" s="27"/>
      <c r="I61" s="27"/>
      <c r="J61" s="27"/>
      <c r="K61" s="27"/>
      <c r="L61" s="27"/>
      <c r="M61" s="27"/>
      <c r="N61" s="27"/>
    </row>
    <row r="62" spans="1:14" s="31" customFormat="1" ht="14.25" hidden="1" customHeight="1" outlineLevel="3" x14ac:dyDescent="0.35">
      <c r="A62" s="40" t="s">
        <v>850</v>
      </c>
      <c r="B62" s="41" t="s">
        <v>231</v>
      </c>
      <c r="C62" s="109">
        <f>SUM(C63)</f>
        <v>0</v>
      </c>
      <c r="D62" s="109">
        <f>SUM(D63)</f>
        <v>180446</v>
      </c>
      <c r="E62" s="109">
        <f>SUM(E63)</f>
        <v>145653.08900000001</v>
      </c>
      <c r="F62" s="109">
        <f>SUM(F63)</f>
        <v>34792.910999999993</v>
      </c>
      <c r="G62" s="27"/>
      <c r="H62" s="27"/>
      <c r="I62" s="27"/>
      <c r="J62" s="27"/>
      <c r="K62" s="27"/>
      <c r="L62" s="27"/>
      <c r="M62" s="27"/>
      <c r="N62" s="27"/>
    </row>
    <row r="63" spans="1:14" s="31" customFormat="1" ht="14.25" hidden="1" customHeight="1" outlineLevel="4" x14ac:dyDescent="0.35">
      <c r="A63" s="42" t="s">
        <v>695</v>
      </c>
      <c r="B63" s="43" t="s">
        <v>232</v>
      </c>
      <c r="C63" s="110">
        <v>0</v>
      </c>
      <c r="D63" s="110">
        <v>180446</v>
      </c>
      <c r="E63" s="110">
        <f>SUMIF(Balance!$AB$14:$AB$257,Egresos!A63,Balance!$U$14:$V$257)</f>
        <v>145653.08900000001</v>
      </c>
      <c r="F63" s="110">
        <f t="shared" ref="F63:F67" si="4">+D63-E63</f>
        <v>34792.910999999993</v>
      </c>
      <c r="G63" s="27"/>
      <c r="H63" s="27"/>
      <c r="I63" s="27"/>
      <c r="J63" s="27"/>
      <c r="K63" s="27"/>
      <c r="L63" s="27"/>
      <c r="M63" s="27"/>
      <c r="N63" s="27"/>
    </row>
    <row r="64" spans="1:14" s="31" customFormat="1" ht="14.25" hidden="1" customHeight="1" outlineLevel="3" x14ac:dyDescent="0.35">
      <c r="A64" s="40" t="s">
        <v>851</v>
      </c>
      <c r="B64" s="41" t="s">
        <v>233</v>
      </c>
      <c r="C64" s="109"/>
      <c r="D64" s="109"/>
      <c r="E64" s="109">
        <f>SUMIF(Balance!$AB$14:$AB$257,Egresos!A64,Balance!$U$14:$V$257)</f>
        <v>0</v>
      </c>
      <c r="F64" s="109">
        <f t="shared" si="4"/>
        <v>0</v>
      </c>
      <c r="G64" s="27"/>
      <c r="H64" s="27"/>
      <c r="I64" s="27"/>
      <c r="J64" s="27"/>
      <c r="K64" s="27"/>
      <c r="L64" s="27"/>
      <c r="M64" s="27"/>
      <c r="N64" s="27"/>
    </row>
    <row r="65" spans="1:14" s="31" customFormat="1" ht="14.25" hidden="1" customHeight="1" outlineLevel="3" x14ac:dyDescent="0.35">
      <c r="A65" s="40" t="s">
        <v>852</v>
      </c>
      <c r="B65" s="41" t="s">
        <v>234</v>
      </c>
      <c r="C65" s="109"/>
      <c r="D65" s="109"/>
      <c r="E65" s="109">
        <f>SUMIF(Balance!$AB$14:$AB$257,Egresos!A65,Balance!$U$14:$V$257)</f>
        <v>0</v>
      </c>
      <c r="F65" s="109">
        <f t="shared" si="4"/>
        <v>0</v>
      </c>
      <c r="G65" s="27"/>
      <c r="H65" s="27"/>
      <c r="I65" s="27"/>
      <c r="J65" s="27"/>
      <c r="K65" s="27"/>
      <c r="L65" s="27"/>
      <c r="M65" s="27"/>
      <c r="N65" s="27"/>
    </row>
    <row r="66" spans="1:14" s="31" customFormat="1" ht="14.25" hidden="1" customHeight="1" outlineLevel="3" x14ac:dyDescent="0.35">
      <c r="A66" s="40" t="s">
        <v>853</v>
      </c>
      <c r="B66" s="41" t="s">
        <v>235</v>
      </c>
      <c r="C66" s="109"/>
      <c r="D66" s="109"/>
      <c r="E66" s="109">
        <f>SUMIF(Balance!$AB$14:$AB$257,Egresos!A66,Balance!$U$14:$V$257)</f>
        <v>0</v>
      </c>
      <c r="F66" s="109">
        <f t="shared" si="4"/>
        <v>0</v>
      </c>
      <c r="G66" s="27"/>
      <c r="H66" s="27"/>
      <c r="I66" s="27"/>
      <c r="J66" s="27"/>
      <c r="K66" s="27"/>
      <c r="L66" s="27"/>
      <c r="M66" s="27"/>
      <c r="N66" s="27"/>
    </row>
    <row r="67" spans="1:14" s="31" customFormat="1" ht="14.25" hidden="1" customHeight="1" outlineLevel="3" x14ac:dyDescent="0.35">
      <c r="A67" s="40" t="s">
        <v>854</v>
      </c>
      <c r="B67" s="41" t="s">
        <v>236</v>
      </c>
      <c r="C67" s="109"/>
      <c r="D67" s="109"/>
      <c r="E67" s="109">
        <f>SUMIF(Balance!$AB$14:$AB$257,Egresos!A67,Balance!$U$14:$V$257)</f>
        <v>0</v>
      </c>
      <c r="F67" s="109">
        <f t="shared" si="4"/>
        <v>0</v>
      </c>
      <c r="G67" s="27"/>
      <c r="H67" s="27"/>
      <c r="I67" s="27"/>
      <c r="J67" s="27"/>
      <c r="K67" s="27"/>
      <c r="L67" s="27"/>
      <c r="M67" s="27"/>
      <c r="N67" s="27"/>
    </row>
    <row r="68" spans="1:14" s="31" customFormat="1" ht="14.25" hidden="1" customHeight="1" outlineLevel="3" x14ac:dyDescent="0.35">
      <c r="A68" s="40" t="s">
        <v>855</v>
      </c>
      <c r="B68" s="41" t="s">
        <v>237</v>
      </c>
      <c r="C68" s="109">
        <f>SUM(C69)</f>
        <v>4317480</v>
      </c>
      <c r="D68" s="109">
        <f>SUM(D69)</f>
        <v>4398601</v>
      </c>
      <c r="E68" s="109">
        <f>SUM(E69)</f>
        <v>3518183.9810000001</v>
      </c>
      <c r="F68" s="109">
        <f>SUM(F69)</f>
        <v>880417.01899999985</v>
      </c>
      <c r="G68" s="27"/>
      <c r="H68" s="27"/>
      <c r="I68" s="27"/>
      <c r="J68" s="27"/>
      <c r="K68" s="27"/>
      <c r="L68" s="27"/>
      <c r="M68" s="27"/>
      <c r="N68" s="27"/>
    </row>
    <row r="69" spans="1:14" s="31" customFormat="1" ht="14.25" hidden="1" customHeight="1" outlineLevel="4" x14ac:dyDescent="0.35">
      <c r="A69" s="42" t="s">
        <v>698</v>
      </c>
      <c r="B69" s="43" t="s">
        <v>238</v>
      </c>
      <c r="C69" s="110">
        <v>4317480</v>
      </c>
      <c r="D69" s="110">
        <v>4398601</v>
      </c>
      <c r="E69" s="110">
        <f>SUMIF(Balance!$AB$14:$AB$257,Egresos!A69,Balance!$U$14:$V$257)</f>
        <v>3518183.9810000001</v>
      </c>
      <c r="F69" s="110">
        <f t="shared" ref="F69:F72" si="5">+D69-E69</f>
        <v>880417.01899999985</v>
      </c>
      <c r="G69" s="27"/>
      <c r="H69" s="27"/>
      <c r="I69" s="27"/>
      <c r="J69" s="27"/>
      <c r="K69" s="27"/>
      <c r="L69" s="27"/>
      <c r="M69" s="27"/>
      <c r="N69" s="27"/>
    </row>
    <row r="70" spans="1:14" s="31" customFormat="1" ht="14.25" hidden="1" customHeight="1" outlineLevel="3" x14ac:dyDescent="0.35">
      <c r="A70" s="44" t="s">
        <v>856</v>
      </c>
      <c r="B70" s="44" t="s">
        <v>239</v>
      </c>
      <c r="C70" s="112">
        <v>0</v>
      </c>
      <c r="D70" s="112">
        <v>0</v>
      </c>
      <c r="E70" s="112">
        <f>SUMIF(Balance!$AB$14:$AB$257,Egresos!A70,Balance!$U$14:$V$257)</f>
        <v>0</v>
      </c>
      <c r="F70" s="112">
        <f t="shared" si="5"/>
        <v>0</v>
      </c>
      <c r="G70" s="27"/>
      <c r="H70" s="27"/>
      <c r="I70" s="27"/>
      <c r="J70" s="27"/>
      <c r="K70" s="27"/>
      <c r="L70" s="27"/>
      <c r="M70" s="27"/>
      <c r="N70" s="27"/>
    </row>
    <row r="71" spans="1:14" s="31" customFormat="1" ht="14.25" hidden="1" customHeight="1" outlineLevel="3" x14ac:dyDescent="0.35">
      <c r="A71" s="44" t="s">
        <v>857</v>
      </c>
      <c r="B71" s="44" t="s">
        <v>240</v>
      </c>
      <c r="C71" s="112"/>
      <c r="D71" s="112"/>
      <c r="E71" s="112">
        <f>SUMIF(Balance!$AB$14:$AB$257,Egresos!A71,Balance!$U$14:$V$257)</f>
        <v>0</v>
      </c>
      <c r="F71" s="112">
        <f t="shared" si="5"/>
        <v>0</v>
      </c>
      <c r="G71" s="27"/>
      <c r="H71" s="27"/>
      <c r="I71" s="27"/>
      <c r="J71" s="27"/>
      <c r="K71" s="27"/>
      <c r="L71" s="27"/>
      <c r="M71" s="27"/>
      <c r="N71" s="27"/>
    </row>
    <row r="72" spans="1:14" s="31" customFormat="1" ht="14.25" hidden="1" customHeight="1" outlineLevel="3" x14ac:dyDescent="0.35">
      <c r="A72" s="44" t="s">
        <v>858</v>
      </c>
      <c r="B72" s="45" t="s">
        <v>241</v>
      </c>
      <c r="C72" s="113">
        <v>143667</v>
      </c>
      <c r="D72" s="113">
        <v>0</v>
      </c>
      <c r="E72" s="113">
        <f>SUMIF(Balance!$AB$14:$AB$257,Egresos!A72,Balance!$U$14:$V$257)</f>
        <v>0</v>
      </c>
      <c r="F72" s="113">
        <f t="shared" si="5"/>
        <v>0</v>
      </c>
      <c r="G72" s="27"/>
      <c r="H72" s="27"/>
      <c r="I72" s="27"/>
      <c r="J72" s="27"/>
      <c r="K72" s="27"/>
      <c r="L72" s="27"/>
      <c r="M72" s="27"/>
      <c r="N72" s="27"/>
    </row>
    <row r="73" spans="1:14" s="31" customFormat="1" ht="14.25" hidden="1" customHeight="1" outlineLevel="3" x14ac:dyDescent="0.35">
      <c r="A73" s="44" t="s">
        <v>859</v>
      </c>
      <c r="B73" s="44" t="s">
        <v>242</v>
      </c>
      <c r="C73" s="112">
        <f>C74+C75</f>
        <v>0</v>
      </c>
      <c r="D73" s="112">
        <f>D74+D75</f>
        <v>0</v>
      </c>
      <c r="E73" s="112">
        <f>E74+E75</f>
        <v>0</v>
      </c>
      <c r="F73" s="112">
        <f>F74+F75</f>
        <v>0</v>
      </c>
      <c r="G73" s="27"/>
      <c r="H73" s="27"/>
      <c r="I73" s="27"/>
      <c r="J73" s="27"/>
      <c r="K73" s="27"/>
      <c r="L73" s="27"/>
      <c r="M73" s="27"/>
      <c r="N73" s="27"/>
    </row>
    <row r="74" spans="1:14" s="31" customFormat="1" ht="14.25" hidden="1" customHeight="1" outlineLevel="4" x14ac:dyDescent="0.35">
      <c r="A74" s="46" t="s">
        <v>860</v>
      </c>
      <c r="B74" s="46" t="s">
        <v>243</v>
      </c>
      <c r="C74" s="114"/>
      <c r="D74" s="114"/>
      <c r="E74" s="114">
        <f>SUMIF(Balance!$AB$14:$AB$257,Egresos!A74,Balance!$U$14:$V$257)</f>
        <v>0</v>
      </c>
      <c r="F74" s="114">
        <f t="shared" ref="F74:F81" si="6">+D74-E74</f>
        <v>0</v>
      </c>
      <c r="G74" s="27"/>
      <c r="H74" s="27"/>
      <c r="I74" s="27"/>
      <c r="J74" s="27"/>
      <c r="K74" s="27"/>
      <c r="L74" s="27"/>
      <c r="M74" s="27"/>
      <c r="N74" s="27"/>
    </row>
    <row r="75" spans="1:14" s="31" customFormat="1" ht="14.25" hidden="1" customHeight="1" outlineLevel="4" x14ac:dyDescent="0.35">
      <c r="A75" s="46" t="s">
        <v>861</v>
      </c>
      <c r="B75" s="46" t="s">
        <v>244</v>
      </c>
      <c r="C75" s="114"/>
      <c r="D75" s="114"/>
      <c r="E75" s="114">
        <f>SUMIF(Balance!$AB$14:$AB$257,Egresos!A75,Balance!$U$14:$V$257)</f>
        <v>0</v>
      </c>
      <c r="F75" s="114">
        <f t="shared" si="6"/>
        <v>0</v>
      </c>
      <c r="G75" s="27"/>
      <c r="H75" s="27"/>
      <c r="I75" s="27"/>
      <c r="J75" s="27"/>
      <c r="K75" s="27"/>
      <c r="L75" s="27"/>
      <c r="M75" s="27"/>
      <c r="N75" s="27"/>
    </row>
    <row r="76" spans="1:14" s="31" customFormat="1" ht="14.25" hidden="1" customHeight="1" outlineLevel="3" x14ac:dyDescent="0.35">
      <c r="A76" s="44" t="s">
        <v>862</v>
      </c>
      <c r="B76" s="44" t="s">
        <v>245</v>
      </c>
      <c r="C76" s="112">
        <v>0</v>
      </c>
      <c r="D76" s="112">
        <v>0</v>
      </c>
      <c r="E76" s="112">
        <f>SUMIF(Balance!$AB$14:$AB$257,Egresos!A76,Balance!$U$14:$V$257)</f>
        <v>0</v>
      </c>
      <c r="F76" s="112">
        <f t="shared" si="6"/>
        <v>0</v>
      </c>
      <c r="G76" s="27"/>
      <c r="H76" s="27"/>
      <c r="I76" s="27"/>
      <c r="J76" s="27"/>
      <c r="K76" s="27"/>
      <c r="L76" s="27"/>
      <c r="M76" s="27"/>
      <c r="N76" s="27"/>
    </row>
    <row r="77" spans="1:14" s="31" customFormat="1" ht="14.25" hidden="1" customHeight="1" outlineLevel="3" x14ac:dyDescent="0.35">
      <c r="A77" s="44" t="s">
        <v>863</v>
      </c>
      <c r="B77" s="44" t="s">
        <v>246</v>
      </c>
      <c r="C77" s="112"/>
      <c r="D77" s="112"/>
      <c r="E77" s="112">
        <f>SUMIF(Balance!$AB$14:$AB$257,Egresos!A77,Balance!$U$14:$V$257)</f>
        <v>0</v>
      </c>
      <c r="F77" s="112">
        <f t="shared" si="6"/>
        <v>0</v>
      </c>
      <c r="G77" s="27"/>
      <c r="H77" s="27"/>
      <c r="I77" s="27"/>
      <c r="J77" s="27"/>
      <c r="K77" s="27"/>
      <c r="L77" s="27"/>
      <c r="M77" s="27"/>
      <c r="N77" s="27"/>
    </row>
    <row r="78" spans="1:14" s="31" customFormat="1" ht="14.25" hidden="1" customHeight="1" outlineLevel="3" x14ac:dyDescent="0.35">
      <c r="A78" s="40" t="s">
        <v>701</v>
      </c>
      <c r="B78" s="41" t="s">
        <v>247</v>
      </c>
      <c r="C78" s="109">
        <v>97757</v>
      </c>
      <c r="D78" s="109">
        <v>15916</v>
      </c>
      <c r="E78" s="109">
        <f>SUMIF(Balance!$AB$14:$AB$257,Egresos!A78,Balance!$U$14:$V$257)</f>
        <v>7428.7069999999994</v>
      </c>
      <c r="F78" s="109">
        <f t="shared" si="6"/>
        <v>8487.2930000000015</v>
      </c>
      <c r="G78" s="27"/>
      <c r="H78" s="27"/>
      <c r="I78" s="27"/>
      <c r="J78" s="27"/>
      <c r="K78" s="27"/>
      <c r="L78" s="27"/>
      <c r="M78" s="27"/>
      <c r="N78" s="27"/>
    </row>
    <row r="79" spans="1:14" s="31" customFormat="1" ht="14.25" hidden="1" customHeight="1" outlineLevel="2" x14ac:dyDescent="0.35">
      <c r="A79" s="38" t="s">
        <v>864</v>
      </c>
      <c r="B79" s="38" t="s">
        <v>248</v>
      </c>
      <c r="C79" s="115">
        <f>SUM(C80+C81)</f>
        <v>58268</v>
      </c>
      <c r="D79" s="115">
        <f>SUM(D80+D81)</f>
        <v>348210</v>
      </c>
      <c r="E79" s="115">
        <f>SUM(E80+E81)</f>
        <v>293812.587</v>
      </c>
      <c r="F79" s="115">
        <f>SUM(F80+F81)</f>
        <v>54397.413</v>
      </c>
      <c r="G79" s="27"/>
      <c r="H79" s="27"/>
      <c r="I79" s="27"/>
      <c r="J79" s="27"/>
      <c r="K79" s="27"/>
      <c r="L79" s="27"/>
      <c r="M79" s="27"/>
      <c r="N79" s="27"/>
    </row>
    <row r="80" spans="1:14" s="31" customFormat="1" ht="14.25" hidden="1" customHeight="1" outlineLevel="3" x14ac:dyDescent="0.35">
      <c r="A80" s="40" t="s">
        <v>865</v>
      </c>
      <c r="B80" s="41" t="s">
        <v>249</v>
      </c>
      <c r="C80" s="109">
        <v>58268</v>
      </c>
      <c r="D80" s="109">
        <v>52956</v>
      </c>
      <c r="E80" s="109">
        <f>SUMIF(Balance!$AB$14:$AB$257,Egresos!A80,Balance!$U$14:$V$257)</f>
        <v>50308.538</v>
      </c>
      <c r="F80" s="109">
        <f t="shared" si="6"/>
        <v>2647.4619999999995</v>
      </c>
      <c r="G80" s="27"/>
      <c r="H80" s="27"/>
      <c r="I80" s="27"/>
      <c r="J80" s="27"/>
      <c r="K80" s="27"/>
      <c r="L80" s="27"/>
      <c r="M80" s="27"/>
      <c r="N80" s="27"/>
    </row>
    <row r="81" spans="1:14" s="31" customFormat="1" ht="14.25" hidden="1" customHeight="1" outlineLevel="3" x14ac:dyDescent="0.35">
      <c r="A81" s="40" t="s">
        <v>702</v>
      </c>
      <c r="B81" s="41" t="s">
        <v>250</v>
      </c>
      <c r="C81" s="109">
        <v>0</v>
      </c>
      <c r="D81" s="109">
        <v>295254</v>
      </c>
      <c r="E81" s="109">
        <f>SUMIF(Balance!$AB$14:$AB$257,Egresos!A81,Balance!$U$14:$V$257)</f>
        <v>243504.049</v>
      </c>
      <c r="F81" s="109">
        <f t="shared" si="6"/>
        <v>51749.951000000001</v>
      </c>
      <c r="G81" s="27"/>
      <c r="H81" s="27"/>
      <c r="I81" s="27"/>
      <c r="J81" s="27"/>
      <c r="K81" s="27"/>
      <c r="L81" s="27"/>
      <c r="M81" s="27"/>
      <c r="N81" s="27"/>
    </row>
    <row r="82" spans="1:14" s="31" customFormat="1" ht="14.25" hidden="1" customHeight="1" outlineLevel="2" x14ac:dyDescent="0.35">
      <c r="A82" s="38" t="s">
        <v>866</v>
      </c>
      <c r="B82" s="39" t="s">
        <v>251</v>
      </c>
      <c r="C82" s="108">
        <f>SUM(C83+C86+C87)</f>
        <v>1698686</v>
      </c>
      <c r="D82" s="108">
        <f>SUM(D83+D86+D87)</f>
        <v>1107997</v>
      </c>
      <c r="E82" s="108">
        <f>SUM(E83+E86+E87)</f>
        <v>1067490.2930000001</v>
      </c>
      <c r="F82" s="108">
        <f>SUM(F83+F86+F87)</f>
        <v>40506.706999999937</v>
      </c>
      <c r="G82" s="27"/>
      <c r="H82" s="27"/>
      <c r="I82" s="27"/>
      <c r="J82" s="27"/>
      <c r="K82" s="27"/>
      <c r="L82" s="27"/>
      <c r="M82" s="27"/>
      <c r="N82" s="27"/>
    </row>
    <row r="83" spans="1:14" s="31" customFormat="1" ht="14.25" hidden="1" customHeight="1" outlineLevel="3" x14ac:dyDescent="0.35">
      <c r="A83" s="40" t="s">
        <v>867</v>
      </c>
      <c r="B83" s="41" t="s">
        <v>252</v>
      </c>
      <c r="C83" s="109">
        <f>SUM(C84+C85)</f>
        <v>99081</v>
      </c>
      <c r="D83" s="109">
        <f>SUM(D84+D85)</f>
        <v>0</v>
      </c>
      <c r="E83" s="109">
        <f>SUM(E84+E85)</f>
        <v>0</v>
      </c>
      <c r="F83" s="109">
        <f>SUM(F84+F85)</f>
        <v>0</v>
      </c>
      <c r="G83" s="27"/>
      <c r="H83" s="27"/>
      <c r="I83" s="27"/>
      <c r="J83" s="27"/>
      <c r="K83" s="27"/>
      <c r="L83" s="27"/>
      <c r="M83" s="27"/>
      <c r="N83" s="27"/>
    </row>
    <row r="84" spans="1:14" s="31" customFormat="1" ht="14.25" hidden="1" customHeight="1" outlineLevel="4" x14ac:dyDescent="0.35">
      <c r="A84" s="42" t="s">
        <v>868</v>
      </c>
      <c r="B84" s="43" t="s">
        <v>253</v>
      </c>
      <c r="C84" s="110">
        <v>99081</v>
      </c>
      <c r="D84" s="110">
        <v>0</v>
      </c>
      <c r="E84" s="110">
        <f>SUMIF(Balance!$AB$14:$AB$257,Egresos!A84,Balance!$U$14:$V$257)</f>
        <v>0</v>
      </c>
      <c r="F84" s="110">
        <f t="shared" ref="F84:F85" si="7">+D84-E84</f>
        <v>0</v>
      </c>
      <c r="G84" s="27"/>
      <c r="H84" s="27"/>
      <c r="I84" s="27"/>
      <c r="J84" s="27"/>
      <c r="K84" s="27"/>
      <c r="L84" s="27"/>
      <c r="M84" s="27"/>
      <c r="N84" s="27"/>
    </row>
    <row r="85" spans="1:14" s="31" customFormat="1" ht="14.25" hidden="1" customHeight="1" outlineLevel="4" x14ac:dyDescent="0.35">
      <c r="A85" s="42" t="s">
        <v>869</v>
      </c>
      <c r="B85" s="43" t="s">
        <v>254</v>
      </c>
      <c r="C85" s="110"/>
      <c r="D85" s="110"/>
      <c r="E85" s="110">
        <f>SUMIF(Balance!$AB$14:$AB$257,Egresos!A85,Balance!$U$14:$V$257)</f>
        <v>0</v>
      </c>
      <c r="F85" s="110">
        <f t="shared" si="7"/>
        <v>0</v>
      </c>
      <c r="G85" s="27"/>
      <c r="H85" s="27"/>
      <c r="I85" s="27"/>
      <c r="J85" s="27"/>
      <c r="K85" s="27"/>
      <c r="L85" s="27"/>
      <c r="M85" s="27"/>
      <c r="N85" s="27"/>
    </row>
    <row r="86" spans="1:14" s="31" customFormat="1" ht="14.25" hidden="1" customHeight="1" outlineLevel="3" x14ac:dyDescent="0.35">
      <c r="A86" s="40" t="s">
        <v>870</v>
      </c>
      <c r="B86" s="41" t="s">
        <v>255</v>
      </c>
      <c r="C86" s="109">
        <v>1464642</v>
      </c>
      <c r="D86" s="109">
        <v>1107997</v>
      </c>
      <c r="E86" s="109">
        <f>SUMIF(Balance!$AB$14:$AB$257,Egresos!A86,Balance!$U$14:$V$257)</f>
        <v>1067490.2930000001</v>
      </c>
      <c r="F86" s="109">
        <f t="shared" ref="F86:F92" si="8">+D86-E86</f>
        <v>40506.706999999937</v>
      </c>
      <c r="G86" s="27"/>
      <c r="H86" s="27"/>
      <c r="I86" s="27"/>
      <c r="J86" s="27"/>
      <c r="K86" s="27"/>
      <c r="L86" s="27"/>
      <c r="M86" s="27"/>
      <c r="N86" s="27"/>
    </row>
    <row r="87" spans="1:14" s="31" customFormat="1" ht="14.25" hidden="1" customHeight="1" outlineLevel="3" x14ac:dyDescent="0.35">
      <c r="A87" s="40" t="s">
        <v>871</v>
      </c>
      <c r="B87" s="41" t="s">
        <v>256</v>
      </c>
      <c r="C87" s="109">
        <f>SUM(C88+C89+C90+C91+C92)</f>
        <v>134963</v>
      </c>
      <c r="D87" s="109">
        <f>SUM(D88+D89+D90+D91+D92)</f>
        <v>0</v>
      </c>
      <c r="E87" s="109">
        <f>SUM(E88+E89+E90+E91+E92)</f>
        <v>0</v>
      </c>
      <c r="F87" s="109">
        <f>SUM(F88+F89+F90+F91+F92)</f>
        <v>0</v>
      </c>
      <c r="G87" s="27"/>
      <c r="H87" s="27"/>
      <c r="I87" s="27"/>
      <c r="J87" s="27"/>
      <c r="K87" s="27"/>
      <c r="L87" s="27"/>
      <c r="M87" s="27"/>
      <c r="N87" s="27"/>
    </row>
    <row r="88" spans="1:14" s="31" customFormat="1" ht="14.25" hidden="1" customHeight="1" outlineLevel="3" x14ac:dyDescent="0.35">
      <c r="A88" s="42" t="s">
        <v>872</v>
      </c>
      <c r="B88" s="43" t="s">
        <v>253</v>
      </c>
      <c r="C88" s="110">
        <v>134963</v>
      </c>
      <c r="D88" s="110">
        <v>0</v>
      </c>
      <c r="E88" s="110">
        <f>SUMIF(Balance!$AB$14:$AB$257,Egresos!A88,Balance!$U$14:$V$257)</f>
        <v>0</v>
      </c>
      <c r="F88" s="110">
        <f t="shared" si="8"/>
        <v>0</v>
      </c>
      <c r="G88" s="27"/>
      <c r="H88" s="27"/>
      <c r="I88" s="27"/>
      <c r="J88" s="27"/>
      <c r="K88" s="27"/>
      <c r="L88" s="27"/>
      <c r="M88" s="27"/>
      <c r="N88" s="27"/>
    </row>
    <row r="89" spans="1:14" s="31" customFormat="1" ht="14.25" hidden="1" customHeight="1" outlineLevel="3" x14ac:dyDescent="0.35">
      <c r="A89" s="42" t="s">
        <v>873</v>
      </c>
      <c r="B89" s="43" t="s">
        <v>257</v>
      </c>
      <c r="C89" s="110"/>
      <c r="D89" s="110"/>
      <c r="E89" s="110">
        <f>SUMIF(Balance!$AB$14:$AB$257,Egresos!A89,Balance!$U$14:$V$257)</f>
        <v>0</v>
      </c>
      <c r="F89" s="110">
        <f t="shared" si="8"/>
        <v>0</v>
      </c>
      <c r="G89" s="27"/>
      <c r="H89" s="27"/>
      <c r="I89" s="27"/>
      <c r="J89" s="27"/>
      <c r="K89" s="27"/>
      <c r="L89" s="27"/>
      <c r="M89" s="27"/>
      <c r="N89" s="27"/>
    </row>
    <row r="90" spans="1:14" s="31" customFormat="1" ht="14.25" hidden="1" customHeight="1" outlineLevel="3" x14ac:dyDescent="0.35">
      <c r="A90" s="42" t="s">
        <v>874</v>
      </c>
      <c r="B90" s="43" t="s">
        <v>258</v>
      </c>
      <c r="C90" s="110"/>
      <c r="D90" s="110"/>
      <c r="E90" s="110">
        <f>SUMIF(Balance!$AB$14:$AB$257,Egresos!A90,Balance!$U$14:$V$257)</f>
        <v>0</v>
      </c>
      <c r="F90" s="110">
        <f t="shared" si="8"/>
        <v>0</v>
      </c>
      <c r="G90" s="27"/>
      <c r="H90" s="27"/>
      <c r="I90" s="27"/>
      <c r="J90" s="27"/>
      <c r="K90" s="27"/>
      <c r="L90" s="27"/>
      <c r="M90" s="27"/>
      <c r="N90" s="27"/>
    </row>
    <row r="91" spans="1:14" s="31" customFormat="1" ht="14.25" hidden="1" customHeight="1" outlineLevel="3" x14ac:dyDescent="0.35">
      <c r="A91" s="42" t="s">
        <v>875</v>
      </c>
      <c r="B91" s="43" t="s">
        <v>259</v>
      </c>
      <c r="C91" s="110"/>
      <c r="D91" s="110"/>
      <c r="E91" s="110">
        <f>SUMIF(Balance!$AB$14:$AB$257,Egresos!A91,Balance!$U$14:$V$257)</f>
        <v>0</v>
      </c>
      <c r="F91" s="110">
        <f t="shared" si="8"/>
        <v>0</v>
      </c>
      <c r="G91" s="27"/>
      <c r="H91" s="27"/>
      <c r="I91" s="27"/>
      <c r="J91" s="27"/>
      <c r="K91" s="27"/>
      <c r="L91" s="27"/>
      <c r="M91" s="27"/>
      <c r="N91" s="27"/>
    </row>
    <row r="92" spans="1:14" s="31" customFormat="1" ht="14.25" hidden="1" customHeight="1" outlineLevel="3" x14ac:dyDescent="0.35">
      <c r="A92" s="42" t="s">
        <v>876</v>
      </c>
      <c r="B92" s="43" t="s">
        <v>260</v>
      </c>
      <c r="C92" s="110"/>
      <c r="D92" s="110"/>
      <c r="E92" s="110">
        <f>SUMIF(Balance!$AB$14:$AB$257,Egresos!A92,Balance!$U$14:$V$257)</f>
        <v>0</v>
      </c>
      <c r="F92" s="110">
        <f t="shared" si="8"/>
        <v>0</v>
      </c>
      <c r="G92" s="27"/>
      <c r="H92" s="27"/>
      <c r="I92" s="27"/>
      <c r="J92" s="27"/>
      <c r="K92" s="27"/>
      <c r="L92" s="27"/>
      <c r="M92" s="27"/>
      <c r="N92" s="27"/>
    </row>
    <row r="93" spans="1:14" s="31" customFormat="1" ht="14.25" hidden="1" customHeight="1" outlineLevel="2" x14ac:dyDescent="0.35">
      <c r="A93" s="38" t="s">
        <v>877</v>
      </c>
      <c r="B93" s="39" t="s">
        <v>261</v>
      </c>
      <c r="C93" s="108">
        <f>SUM(C94+C95+C96+C97+C98+C99)</f>
        <v>254842</v>
      </c>
      <c r="D93" s="108">
        <f>SUM(D94+D95+D96+D97+D98+D99)</f>
        <v>342642</v>
      </c>
      <c r="E93" s="108">
        <f>SUM(E94+E95+E96+E97+E98+E99)</f>
        <v>271507.02100000001</v>
      </c>
      <c r="F93" s="108">
        <f>SUM(F94+F95+F96+F97+F98+F99)</f>
        <v>71134.978999999992</v>
      </c>
      <c r="G93" s="27"/>
      <c r="H93" s="27"/>
      <c r="I93" s="27"/>
      <c r="J93" s="27"/>
      <c r="K93" s="27"/>
      <c r="L93" s="27"/>
      <c r="M93" s="27"/>
      <c r="N93" s="27"/>
    </row>
    <row r="94" spans="1:14" s="31" customFormat="1" ht="14.25" hidden="1" customHeight="1" outlineLevel="3" x14ac:dyDescent="0.35">
      <c r="A94" s="40" t="s">
        <v>878</v>
      </c>
      <c r="B94" s="41" t="s">
        <v>262</v>
      </c>
      <c r="C94" s="109"/>
      <c r="D94" s="109"/>
      <c r="E94" s="109">
        <f>SUMIF(Balance!$AB$14:$AB$257,Egresos!A94,Balance!$U$14:$V$257)</f>
        <v>0</v>
      </c>
      <c r="F94" s="109">
        <f t="shared" ref="F94:F99" si="9">+D94-E94</f>
        <v>0</v>
      </c>
      <c r="G94" s="27"/>
      <c r="H94" s="27"/>
      <c r="I94" s="27"/>
      <c r="J94" s="27"/>
      <c r="K94" s="27"/>
      <c r="L94" s="27"/>
      <c r="M94" s="27"/>
      <c r="N94" s="27"/>
    </row>
    <row r="95" spans="1:14" s="31" customFormat="1" ht="14.25" hidden="1" customHeight="1" outlineLevel="3" x14ac:dyDescent="0.35">
      <c r="A95" s="40" t="s">
        <v>879</v>
      </c>
      <c r="B95" s="41" t="s">
        <v>263</v>
      </c>
      <c r="C95" s="109"/>
      <c r="D95" s="109"/>
      <c r="E95" s="109">
        <f>SUMIF(Balance!$AB$14:$AB$257,Egresos!A95,Balance!$U$14:$V$257)</f>
        <v>0</v>
      </c>
      <c r="F95" s="109">
        <f t="shared" si="9"/>
        <v>0</v>
      </c>
      <c r="G95" s="27"/>
      <c r="H95" s="27"/>
      <c r="I95" s="27"/>
      <c r="J95" s="27"/>
      <c r="K95" s="27"/>
      <c r="L95" s="27"/>
      <c r="M95" s="27"/>
      <c r="N95" s="27"/>
    </row>
    <row r="96" spans="1:14" s="31" customFormat="1" ht="14.25" hidden="1" customHeight="1" outlineLevel="3" x14ac:dyDescent="0.35">
      <c r="A96" s="40" t="s">
        <v>880</v>
      </c>
      <c r="B96" s="41" t="s">
        <v>264</v>
      </c>
      <c r="C96" s="109"/>
      <c r="D96" s="109"/>
      <c r="E96" s="109">
        <f>SUMIF(Balance!$AB$14:$AB$257,Egresos!A96,Balance!$U$14:$V$257)</f>
        <v>0</v>
      </c>
      <c r="F96" s="109">
        <f t="shared" si="9"/>
        <v>0</v>
      </c>
      <c r="G96" s="27"/>
      <c r="H96" s="27"/>
      <c r="I96" s="27"/>
      <c r="J96" s="27"/>
      <c r="K96" s="27"/>
      <c r="L96" s="27"/>
      <c r="M96" s="27"/>
      <c r="N96" s="27"/>
    </row>
    <row r="97" spans="1:14" s="31" customFormat="1" ht="14.25" hidden="1" customHeight="1" outlineLevel="3" x14ac:dyDescent="0.35">
      <c r="A97" s="40" t="s">
        <v>705</v>
      </c>
      <c r="B97" s="41" t="s">
        <v>265</v>
      </c>
      <c r="C97" s="109">
        <v>254842</v>
      </c>
      <c r="D97" s="109">
        <v>342642</v>
      </c>
      <c r="E97" s="109">
        <f>SUMIF(Balance!$AB$14:$AB$257,Egresos!A97,Balance!$U$14:$V$257)</f>
        <v>271507.02100000001</v>
      </c>
      <c r="F97" s="109">
        <f t="shared" si="9"/>
        <v>71134.978999999992</v>
      </c>
      <c r="G97" s="27"/>
      <c r="H97" s="27"/>
      <c r="I97" s="27"/>
      <c r="J97" s="27"/>
      <c r="K97" s="27"/>
      <c r="L97" s="27"/>
      <c r="M97" s="27"/>
      <c r="N97" s="27"/>
    </row>
    <row r="98" spans="1:14" s="31" customFormat="1" ht="14.25" hidden="1" customHeight="1" outlineLevel="3" x14ac:dyDescent="0.35">
      <c r="A98" s="40" t="s">
        <v>881</v>
      </c>
      <c r="B98" s="41" t="s">
        <v>266</v>
      </c>
      <c r="C98" s="109"/>
      <c r="D98" s="109"/>
      <c r="E98" s="109">
        <f>SUMIF(Balance!$AB$14:$AB$257,Egresos!A98,Balance!$U$14:$V$257)</f>
        <v>0</v>
      </c>
      <c r="F98" s="109">
        <f t="shared" si="9"/>
        <v>0</v>
      </c>
      <c r="G98" s="27"/>
      <c r="H98" s="27"/>
      <c r="I98" s="27"/>
      <c r="J98" s="27"/>
      <c r="K98" s="27"/>
      <c r="L98" s="27"/>
      <c r="M98" s="27"/>
      <c r="N98" s="27"/>
    </row>
    <row r="99" spans="1:14" s="31" customFormat="1" ht="14.25" hidden="1" customHeight="1" outlineLevel="3" x14ac:dyDescent="0.35">
      <c r="A99" s="40" t="s">
        <v>882</v>
      </c>
      <c r="B99" s="41" t="s">
        <v>267</v>
      </c>
      <c r="C99" s="109"/>
      <c r="D99" s="109"/>
      <c r="E99" s="109">
        <f>SUMIF(Balance!$AB$14:$AB$257,Egresos!A99,Balance!$U$14:$V$257)</f>
        <v>0</v>
      </c>
      <c r="F99" s="109">
        <f t="shared" si="9"/>
        <v>0</v>
      </c>
      <c r="G99" s="27"/>
      <c r="H99" s="27"/>
      <c r="I99" s="27"/>
      <c r="J99" s="27"/>
      <c r="K99" s="27"/>
      <c r="L99" s="27"/>
      <c r="M99" s="27"/>
      <c r="N99" s="27"/>
    </row>
    <row r="100" spans="1:14" s="31" customFormat="1" ht="14.25" hidden="1" customHeight="1" outlineLevel="2" x14ac:dyDescent="0.35">
      <c r="A100" s="38" t="s">
        <v>883</v>
      </c>
      <c r="B100" s="39" t="s">
        <v>268</v>
      </c>
      <c r="C100" s="108">
        <f>+C101</f>
        <v>106768</v>
      </c>
      <c r="D100" s="108">
        <f>SUM(D101)</f>
        <v>856037</v>
      </c>
      <c r="E100" s="108">
        <f>SUM(E101)</f>
        <v>713308.13500000013</v>
      </c>
      <c r="F100" s="108">
        <f>SUM(F101)</f>
        <v>142728.86499999987</v>
      </c>
      <c r="G100" s="27"/>
      <c r="H100" s="27"/>
      <c r="I100" s="27"/>
      <c r="J100" s="27"/>
      <c r="K100" s="27"/>
      <c r="L100" s="27"/>
      <c r="M100" s="27"/>
      <c r="N100" s="27"/>
    </row>
    <row r="101" spans="1:14" s="31" customFormat="1" ht="14.25" hidden="1" customHeight="1" outlineLevel="2" x14ac:dyDescent="0.35">
      <c r="A101" s="40" t="s">
        <v>884</v>
      </c>
      <c r="B101" s="41" t="s">
        <v>269</v>
      </c>
      <c r="C101" s="109">
        <v>106768</v>
      </c>
      <c r="D101" s="109">
        <v>856037</v>
      </c>
      <c r="E101" s="109">
        <f>SUMIF(Balance!$AB$14:$AB$257,Egresos!A101,Balance!$U$14:$V$257)</f>
        <v>713308.13500000013</v>
      </c>
      <c r="F101" s="109">
        <f>+D101-E101</f>
        <v>142728.86499999987</v>
      </c>
      <c r="G101" s="27"/>
      <c r="H101" s="27"/>
      <c r="I101" s="27"/>
      <c r="J101" s="27"/>
      <c r="K101" s="27"/>
      <c r="L101" s="27"/>
      <c r="M101" s="27"/>
      <c r="N101" s="27"/>
    </row>
    <row r="102" spans="1:14" s="31" customFormat="1" ht="14.25" hidden="1" customHeight="1" outlineLevel="2" x14ac:dyDescent="0.35">
      <c r="A102" s="42" t="s">
        <v>885</v>
      </c>
      <c r="B102" s="43" t="s">
        <v>270</v>
      </c>
      <c r="C102" s="110"/>
      <c r="D102" s="110">
        <v>0</v>
      </c>
      <c r="E102" s="110">
        <f>SUMIF(Balance!$AB$14:$AB$257,Egresos!A102,Balance!$U$14:$V$257)</f>
        <v>0</v>
      </c>
      <c r="F102" s="110">
        <f t="shared" ref="F102" si="10">+D102-E102</f>
        <v>0</v>
      </c>
      <c r="G102" s="27"/>
      <c r="H102" s="27"/>
      <c r="I102" s="27"/>
      <c r="J102" s="27"/>
      <c r="K102" s="27"/>
      <c r="L102" s="27"/>
      <c r="M102" s="27"/>
      <c r="N102" s="27"/>
    </row>
    <row r="103" spans="1:14" s="31" customFormat="1" ht="14.25" hidden="1" customHeight="1" outlineLevel="1" x14ac:dyDescent="0.35">
      <c r="A103" s="36" t="s">
        <v>886</v>
      </c>
      <c r="B103" s="36" t="s">
        <v>271</v>
      </c>
      <c r="C103" s="116">
        <f>SUM(C104+C159+C162+C172+C179)</f>
        <v>3987998</v>
      </c>
      <c r="D103" s="116">
        <f>SUM(D104+D159+D162+D172+D179)</f>
        <v>4535858</v>
      </c>
      <c r="E103" s="116">
        <f>SUM(E104+E159+E162+E172+E179)</f>
        <v>3712372.3420000002</v>
      </c>
      <c r="F103" s="116">
        <f>SUM(F104+F159+F162+F172+F179)</f>
        <v>795157.57900000014</v>
      </c>
      <c r="G103" s="27"/>
      <c r="H103" s="27"/>
      <c r="I103" s="27"/>
      <c r="J103" s="27"/>
      <c r="K103" s="27"/>
      <c r="L103" s="27"/>
      <c r="M103" s="27"/>
      <c r="N103" s="27"/>
    </row>
    <row r="104" spans="1:14" s="31" customFormat="1" ht="14.25" hidden="1" customHeight="1" outlineLevel="2" x14ac:dyDescent="0.35">
      <c r="A104" s="38" t="s">
        <v>887</v>
      </c>
      <c r="B104" s="39" t="s">
        <v>176</v>
      </c>
      <c r="C104" s="108">
        <f>SUM(C105+C106+C108+C109+C113+C116+C119+C120+C122+C124+C133+C136+C139+C140+C142+C143+C144+C146+C147+C148+C149+C158+C138+C150+C151+C152+C153+C156+C157)</f>
        <v>3475557</v>
      </c>
      <c r="D104" s="108">
        <f>SUM(D105+D106+D108+D109+D113+D116+D119+D120+D122+D124+D133+D136+D139+D140+D142+D143+D144+D146+D147+D148+D149+D158+D138+D150+D151+D152+D153+D156+D157)</f>
        <v>3817230</v>
      </c>
      <c r="E104" s="108">
        <f>SUM(E105+E106+E108+E109+E113+E116+E119+E120+E122+E124+E133+E136+E139+E140+E142+E143+E144+E146+E147+E148+E149+E158+E138+E150+E151+E152+E153+E156+E157)</f>
        <v>3095392.537</v>
      </c>
      <c r="F104" s="108">
        <f>SUM(F105+F106+F108+F109+F113+F116+F119+F120+F122+F124+F133+F136+F139+F140+F142+F143+F144+F146+F147+F148+F149+F158+F138+F150+F151+F152+F153+F156+F157)</f>
        <v>721837.46300000011</v>
      </c>
      <c r="G104" s="27"/>
      <c r="H104" s="27"/>
      <c r="I104" s="27"/>
      <c r="J104" s="27"/>
      <c r="K104" s="27"/>
      <c r="L104" s="27"/>
      <c r="M104" s="27"/>
      <c r="N104" s="27"/>
    </row>
    <row r="105" spans="1:14" s="31" customFormat="1" ht="14.25" hidden="1" customHeight="1" outlineLevel="3" x14ac:dyDescent="0.35">
      <c r="A105" s="40" t="s">
        <v>706</v>
      </c>
      <c r="B105" s="41" t="s">
        <v>177</v>
      </c>
      <c r="C105" s="109">
        <v>1613248</v>
      </c>
      <c r="D105" s="109">
        <v>1861696</v>
      </c>
      <c r="E105" s="109">
        <f>SUMIF(Balance!$AB$14:$AB$257,Egresos!A105,Balance!$U$14:$V$257)</f>
        <v>1512852.9209999999</v>
      </c>
      <c r="F105" s="109">
        <f t="shared" ref="F105" si="11">+D105-E105</f>
        <v>348843.07900000014</v>
      </c>
      <c r="G105" s="27"/>
      <c r="H105" s="27"/>
      <c r="I105" s="27"/>
      <c r="J105" s="27"/>
      <c r="K105" s="27"/>
      <c r="L105" s="27"/>
      <c r="M105" s="27"/>
      <c r="N105" s="27"/>
    </row>
    <row r="106" spans="1:14" s="31" customFormat="1" ht="14.25" hidden="1" customHeight="1" outlineLevel="3" x14ac:dyDescent="0.35">
      <c r="A106" s="40" t="s">
        <v>888</v>
      </c>
      <c r="B106" s="41" t="s">
        <v>178</v>
      </c>
      <c r="C106" s="109">
        <f>C107</f>
        <v>0</v>
      </c>
      <c r="D106" s="109">
        <f>D107</f>
        <v>0</v>
      </c>
      <c r="E106" s="109">
        <f>E107</f>
        <v>0</v>
      </c>
      <c r="F106" s="109">
        <f>F107</f>
        <v>0</v>
      </c>
      <c r="G106" s="27"/>
      <c r="H106" s="27"/>
      <c r="I106" s="27"/>
      <c r="J106" s="27"/>
      <c r="K106" s="27"/>
      <c r="L106" s="27"/>
      <c r="M106" s="27"/>
      <c r="N106" s="27"/>
    </row>
    <row r="107" spans="1:14" s="31" customFormat="1" ht="14.25" hidden="1" customHeight="1" outlineLevel="4" x14ac:dyDescent="0.35">
      <c r="A107" s="42" t="s">
        <v>889</v>
      </c>
      <c r="B107" s="43" t="s">
        <v>179</v>
      </c>
      <c r="C107" s="110"/>
      <c r="D107" s="110"/>
      <c r="E107" s="110">
        <f>SUMIF(Balance!$AB$14:$AB$257,Egresos!A107,Balance!$U$14:$V$257)</f>
        <v>0</v>
      </c>
      <c r="F107" s="110"/>
      <c r="G107" s="27"/>
      <c r="H107" s="27"/>
      <c r="I107" s="27"/>
      <c r="J107" s="27"/>
      <c r="K107" s="27"/>
      <c r="L107" s="27"/>
      <c r="M107" s="27"/>
      <c r="N107" s="27"/>
    </row>
    <row r="108" spans="1:14" s="31" customFormat="1" ht="14.25" hidden="1" customHeight="1" outlineLevel="3" x14ac:dyDescent="0.35">
      <c r="A108" s="40" t="s">
        <v>890</v>
      </c>
      <c r="B108" s="41" t="s">
        <v>181</v>
      </c>
      <c r="C108" s="109"/>
      <c r="D108" s="109"/>
      <c r="E108" s="109">
        <f>SUMIF(Balance!$AB$14:$AB$257,Egresos!A108,Balance!$U$14:$V$257)</f>
        <v>0</v>
      </c>
      <c r="F108" s="109"/>
      <c r="G108" s="27"/>
      <c r="H108" s="27"/>
      <c r="I108" s="27"/>
      <c r="J108" s="27"/>
      <c r="K108" s="27"/>
      <c r="L108" s="27"/>
      <c r="M108" s="27"/>
      <c r="N108" s="27"/>
    </row>
    <row r="109" spans="1:14" s="31" customFormat="1" ht="14.25" hidden="1" customHeight="1" outlineLevel="3" x14ac:dyDescent="0.35">
      <c r="A109" s="40" t="s">
        <v>891</v>
      </c>
      <c r="B109" s="41" t="s">
        <v>183</v>
      </c>
      <c r="C109" s="109">
        <f>SUM(C110+C111+C112)</f>
        <v>0</v>
      </c>
      <c r="D109" s="109">
        <f>SUM(D110+D111+D112)</f>
        <v>0</v>
      </c>
      <c r="E109" s="109">
        <f>SUM(E110+E111+E112)</f>
        <v>0</v>
      </c>
      <c r="F109" s="109">
        <f>SUM(F110+F111+F112)</f>
        <v>0</v>
      </c>
      <c r="G109" s="27"/>
      <c r="H109" s="27"/>
      <c r="I109" s="27"/>
      <c r="J109" s="27"/>
      <c r="K109" s="27"/>
      <c r="L109" s="27"/>
      <c r="M109" s="27"/>
      <c r="N109" s="27"/>
    </row>
    <row r="110" spans="1:14" s="31" customFormat="1" ht="14.25" hidden="1" customHeight="1" outlineLevel="4" x14ac:dyDescent="0.35">
      <c r="A110" s="42" t="s">
        <v>892</v>
      </c>
      <c r="B110" s="43" t="s">
        <v>184</v>
      </c>
      <c r="C110" s="110"/>
      <c r="D110" s="110"/>
      <c r="E110" s="110">
        <f>SUMIF(Balance!$AB$14:$AB$257,Egresos!A110,Balance!$U$14:$V$257)</f>
        <v>0</v>
      </c>
      <c r="F110" s="110"/>
      <c r="G110" s="27"/>
      <c r="H110" s="27"/>
      <c r="I110" s="27"/>
      <c r="J110" s="27"/>
      <c r="K110" s="27"/>
      <c r="L110" s="27"/>
      <c r="M110" s="27"/>
      <c r="N110" s="27"/>
    </row>
    <row r="111" spans="1:14" s="31" customFormat="1" ht="14.25" hidden="1" customHeight="1" outlineLevel="4" x14ac:dyDescent="0.35">
      <c r="A111" s="42" t="s">
        <v>893</v>
      </c>
      <c r="B111" s="43" t="s">
        <v>185</v>
      </c>
      <c r="C111" s="110"/>
      <c r="D111" s="110"/>
      <c r="E111" s="110">
        <f>SUMIF(Balance!$AB$14:$AB$257,Egresos!A111,Balance!$U$14:$V$257)</f>
        <v>0</v>
      </c>
      <c r="F111" s="110"/>
      <c r="G111" s="27"/>
      <c r="H111" s="27"/>
      <c r="I111" s="27"/>
      <c r="J111" s="27"/>
      <c r="K111" s="27"/>
      <c r="L111" s="27"/>
      <c r="M111" s="27"/>
      <c r="N111" s="27"/>
    </row>
    <row r="112" spans="1:14" s="31" customFormat="1" ht="14.25" hidden="1" customHeight="1" outlineLevel="4" x14ac:dyDescent="0.35">
      <c r="A112" s="42" t="s">
        <v>894</v>
      </c>
      <c r="B112" s="43" t="s">
        <v>187</v>
      </c>
      <c r="C112" s="110"/>
      <c r="D112" s="110"/>
      <c r="E112" s="110">
        <f>SUMIF(Balance!$AB$14:$AB$257,Egresos!A112,Balance!$U$14:$V$257)</f>
        <v>0</v>
      </c>
      <c r="F112" s="110"/>
      <c r="G112" s="27"/>
      <c r="H112" s="27"/>
      <c r="I112" s="27"/>
      <c r="J112" s="27"/>
      <c r="K112" s="27"/>
      <c r="L112" s="27"/>
      <c r="M112" s="27"/>
      <c r="N112" s="27"/>
    </row>
    <row r="113" spans="1:14" s="31" customFormat="1" ht="14.25" hidden="1" customHeight="1" outlineLevel="3" x14ac:dyDescent="0.35">
      <c r="A113" s="40" t="s">
        <v>895</v>
      </c>
      <c r="B113" s="41" t="s">
        <v>272</v>
      </c>
      <c r="C113" s="109">
        <f>SUM(C114+C115)</f>
        <v>0</v>
      </c>
      <c r="D113" s="109">
        <f>SUM(D114+D115)</f>
        <v>0</v>
      </c>
      <c r="E113" s="109">
        <f>SUM(E114+E115)</f>
        <v>0</v>
      </c>
      <c r="F113" s="109">
        <f>SUM(F114+F115)</f>
        <v>0</v>
      </c>
      <c r="G113" s="27"/>
      <c r="H113" s="27"/>
      <c r="I113" s="27"/>
      <c r="J113" s="27"/>
      <c r="K113" s="27"/>
      <c r="L113" s="27"/>
      <c r="M113" s="27"/>
      <c r="N113" s="27"/>
    </row>
    <row r="114" spans="1:14" s="31" customFormat="1" ht="14.25" hidden="1" customHeight="1" outlineLevel="4" x14ac:dyDescent="0.35">
      <c r="A114" s="42" t="s">
        <v>896</v>
      </c>
      <c r="B114" s="43" t="s">
        <v>189</v>
      </c>
      <c r="C114" s="110"/>
      <c r="D114" s="110"/>
      <c r="E114" s="110">
        <f>SUMIF(Balance!$AB$14:$AB$257,Egresos!A114,Balance!$U$14:$V$257)</f>
        <v>0</v>
      </c>
      <c r="F114" s="110"/>
      <c r="G114" s="27"/>
      <c r="H114" s="27"/>
      <c r="I114" s="27"/>
      <c r="J114" s="27"/>
      <c r="K114" s="27"/>
      <c r="L114" s="27"/>
      <c r="M114" s="27"/>
      <c r="N114" s="27"/>
    </row>
    <row r="115" spans="1:14" s="31" customFormat="1" ht="14.25" hidden="1" customHeight="1" outlineLevel="4" x14ac:dyDescent="0.35">
      <c r="A115" s="42" t="s">
        <v>897</v>
      </c>
      <c r="B115" s="43" t="s">
        <v>273</v>
      </c>
      <c r="C115" s="110"/>
      <c r="D115" s="110"/>
      <c r="E115" s="110">
        <f>SUMIF(Balance!$AB$14:$AB$257,Egresos!A115,Balance!$U$14:$V$257)</f>
        <v>0</v>
      </c>
      <c r="F115" s="110"/>
      <c r="G115" s="27"/>
      <c r="H115" s="27"/>
      <c r="I115" s="27"/>
      <c r="J115" s="27"/>
      <c r="K115" s="27"/>
      <c r="L115" s="27"/>
      <c r="M115" s="27"/>
      <c r="N115" s="27"/>
    </row>
    <row r="116" spans="1:14" s="31" customFormat="1" ht="14.25" hidden="1" customHeight="1" outlineLevel="3" x14ac:dyDescent="0.35">
      <c r="A116" s="40" t="s">
        <v>898</v>
      </c>
      <c r="B116" s="41" t="s">
        <v>192</v>
      </c>
      <c r="C116" s="109">
        <f>SUM(C117+C118)</f>
        <v>33782</v>
      </c>
      <c r="D116" s="109">
        <f>SUM(D117+D118)</f>
        <v>0</v>
      </c>
      <c r="E116" s="109">
        <f>SUM(E117+E118)</f>
        <v>0</v>
      </c>
      <c r="F116" s="109">
        <f>SUM(F117+F118)</f>
        <v>0</v>
      </c>
      <c r="G116" s="27"/>
      <c r="H116" s="27"/>
      <c r="I116" s="27"/>
      <c r="J116" s="27"/>
      <c r="K116" s="27"/>
      <c r="L116" s="27"/>
      <c r="M116" s="27"/>
      <c r="N116" s="27"/>
    </row>
    <row r="117" spans="1:14" s="31" customFormat="1" ht="14.25" hidden="1" customHeight="1" outlineLevel="4" x14ac:dyDescent="0.35">
      <c r="A117" s="42" t="s">
        <v>899</v>
      </c>
      <c r="B117" s="43" t="s">
        <v>193</v>
      </c>
      <c r="C117" s="110">
        <v>33782</v>
      </c>
      <c r="D117" s="110">
        <v>0</v>
      </c>
      <c r="E117" s="110">
        <f>SUMIF(Balance!$AB$14:$AB$257,Egresos!A117,Balance!$U$14:$V$257)</f>
        <v>0</v>
      </c>
      <c r="F117" s="110">
        <f t="shared" ref="F117" si="12">+D117-E117</f>
        <v>0</v>
      </c>
      <c r="G117" s="27"/>
      <c r="H117" s="27"/>
      <c r="I117" s="27"/>
      <c r="J117" s="27"/>
      <c r="K117" s="27"/>
      <c r="L117" s="27"/>
      <c r="M117" s="27"/>
      <c r="N117" s="27"/>
    </row>
    <row r="118" spans="1:14" s="31" customFormat="1" ht="14.25" hidden="1" customHeight="1" outlineLevel="4" x14ac:dyDescent="0.35">
      <c r="A118" s="42" t="s">
        <v>900</v>
      </c>
      <c r="B118" s="43" t="s">
        <v>194</v>
      </c>
      <c r="C118" s="110"/>
      <c r="D118" s="110"/>
      <c r="E118" s="110">
        <f>SUMIF(Balance!$AB$14:$AB$257,Egresos!A118,Balance!$U$14:$V$257)</f>
        <v>0</v>
      </c>
      <c r="F118" s="110"/>
      <c r="G118" s="27"/>
      <c r="H118" s="27"/>
      <c r="I118" s="27"/>
      <c r="J118" s="27"/>
      <c r="K118" s="27"/>
      <c r="L118" s="27"/>
      <c r="M118" s="27"/>
      <c r="N118" s="27"/>
    </row>
    <row r="119" spans="1:14" s="31" customFormat="1" ht="14.25" hidden="1" customHeight="1" outlineLevel="3" x14ac:dyDescent="0.35">
      <c r="A119" s="40" t="s">
        <v>901</v>
      </c>
      <c r="B119" s="41" t="s">
        <v>195</v>
      </c>
      <c r="C119" s="109">
        <v>2677</v>
      </c>
      <c r="D119" s="109">
        <v>86102</v>
      </c>
      <c r="E119" s="109">
        <f>SUMIF(Balance!$AB$14:$AB$257,Egresos!A119,Balance!$U$14:$V$257)</f>
        <v>60858.551999999996</v>
      </c>
      <c r="F119" s="109">
        <f>+D119-E119</f>
        <v>25243.448000000004</v>
      </c>
      <c r="G119" s="27"/>
      <c r="H119" s="27"/>
      <c r="I119" s="27"/>
      <c r="J119" s="27"/>
      <c r="K119" s="27"/>
      <c r="L119" s="27"/>
      <c r="M119" s="27"/>
      <c r="N119" s="27"/>
    </row>
    <row r="120" spans="1:14" s="31" customFormat="1" ht="14.25" hidden="1" customHeight="1" outlineLevel="3" x14ac:dyDescent="0.35">
      <c r="A120" s="40" t="s">
        <v>902</v>
      </c>
      <c r="B120" s="41" t="s">
        <v>203</v>
      </c>
      <c r="C120" s="109">
        <f>SUM(C121)</f>
        <v>0</v>
      </c>
      <c r="D120" s="109">
        <f>SUM(D121)</f>
        <v>0</v>
      </c>
      <c r="E120" s="109">
        <f>SUM(E121)</f>
        <v>0</v>
      </c>
      <c r="F120" s="109">
        <f>SUM(F121)</f>
        <v>0</v>
      </c>
      <c r="G120" s="27"/>
      <c r="H120" s="27"/>
      <c r="I120" s="27"/>
      <c r="J120" s="27"/>
      <c r="K120" s="27"/>
      <c r="L120" s="27"/>
      <c r="M120" s="27"/>
      <c r="N120" s="27"/>
    </row>
    <row r="121" spans="1:14" s="31" customFormat="1" ht="14.25" hidden="1" customHeight="1" outlineLevel="4" x14ac:dyDescent="0.35">
      <c r="A121" s="42" t="s">
        <v>903</v>
      </c>
      <c r="B121" s="43" t="s">
        <v>204</v>
      </c>
      <c r="C121" s="110"/>
      <c r="D121" s="110"/>
      <c r="E121" s="110">
        <f>SUMIF(Balance!$AB$14:$AB$257,Egresos!A121,Balance!$U$14:$V$257)</f>
        <v>0</v>
      </c>
      <c r="F121" s="110"/>
      <c r="G121" s="27"/>
      <c r="H121" s="27"/>
      <c r="I121" s="27"/>
      <c r="J121" s="27"/>
      <c r="K121" s="27"/>
      <c r="L121" s="27"/>
      <c r="M121" s="27"/>
      <c r="N121" s="27"/>
    </row>
    <row r="122" spans="1:14" s="31" customFormat="1" ht="14.25" hidden="1" customHeight="1" outlineLevel="3" x14ac:dyDescent="0.35">
      <c r="A122" s="40" t="s">
        <v>904</v>
      </c>
      <c r="B122" s="41" t="s">
        <v>205</v>
      </c>
      <c r="C122" s="109">
        <f>SUM(C123)</f>
        <v>27011</v>
      </c>
      <c r="D122" s="109">
        <f>SUM(D123)</f>
        <v>9565</v>
      </c>
      <c r="E122" s="109">
        <f>SUM(E123)</f>
        <v>7524.902</v>
      </c>
      <c r="F122" s="109">
        <f>SUM(F123)</f>
        <v>2040.098</v>
      </c>
      <c r="G122" s="27"/>
      <c r="H122" s="27"/>
      <c r="I122" s="27"/>
      <c r="J122" s="27"/>
      <c r="K122" s="27"/>
      <c r="L122" s="27"/>
      <c r="M122" s="27"/>
      <c r="N122" s="27"/>
    </row>
    <row r="123" spans="1:14" s="31" customFormat="1" ht="14.25" hidden="1" customHeight="1" outlineLevel="4" x14ac:dyDescent="0.35">
      <c r="A123" s="42" t="s">
        <v>708</v>
      </c>
      <c r="B123" s="43" t="s">
        <v>206</v>
      </c>
      <c r="C123" s="110">
        <v>27011</v>
      </c>
      <c r="D123" s="110">
        <v>9565</v>
      </c>
      <c r="E123" s="110">
        <f>SUMIF(Balance!$AB$14:$AB$257,Egresos!A123,Balance!$U$14:$V$257)</f>
        <v>7524.902</v>
      </c>
      <c r="F123" s="110">
        <f>+D123-E123</f>
        <v>2040.098</v>
      </c>
      <c r="G123" s="27"/>
      <c r="H123" s="27"/>
      <c r="I123" s="27"/>
      <c r="J123" s="27"/>
      <c r="K123" s="27"/>
      <c r="L123" s="27"/>
      <c r="M123" s="27"/>
      <c r="N123" s="27"/>
    </row>
    <row r="124" spans="1:14" s="31" customFormat="1" ht="14.25" hidden="1" customHeight="1" outlineLevel="3" x14ac:dyDescent="0.35">
      <c r="A124" s="40" t="s">
        <v>905</v>
      </c>
      <c r="B124" s="41" t="s">
        <v>207</v>
      </c>
      <c r="C124" s="109">
        <f>SUM(C125+C126+C127+C128+C129+C130+C131+C132)</f>
        <v>0</v>
      </c>
      <c r="D124" s="109">
        <f>SUM(D125+D126+D127+D128+D129+D130+D131+D132)</f>
        <v>8696</v>
      </c>
      <c r="E124" s="109">
        <f>SUM(E125+E126+E127+E128+E129+E130+E131+E132)</f>
        <v>6853.366</v>
      </c>
      <c r="F124" s="109">
        <f>SUM(F125+F126+F127+F128+F129+F130+F131+F132)</f>
        <v>1842.634</v>
      </c>
      <c r="G124" s="27"/>
      <c r="H124" s="27"/>
      <c r="I124" s="27"/>
      <c r="J124" s="27"/>
      <c r="K124" s="27"/>
      <c r="L124" s="27"/>
      <c r="M124" s="27"/>
      <c r="N124" s="27"/>
    </row>
    <row r="125" spans="1:14" s="31" customFormat="1" ht="14.25" hidden="1" customHeight="1" outlineLevel="4" x14ac:dyDescent="0.35">
      <c r="A125" s="42" t="s">
        <v>906</v>
      </c>
      <c r="B125" s="43" t="s">
        <v>208</v>
      </c>
      <c r="C125" s="110"/>
      <c r="D125" s="110"/>
      <c r="E125" s="110">
        <f>SUMIF(Balance!$AB$14:$AB$257,Egresos!A125,Balance!$U$14:$V$257)</f>
        <v>0</v>
      </c>
      <c r="F125" s="110">
        <f t="shared" ref="F125:F132" si="13">+D125-E125</f>
        <v>0</v>
      </c>
      <c r="G125" s="27"/>
      <c r="H125" s="27"/>
      <c r="I125" s="27"/>
      <c r="J125" s="27"/>
      <c r="K125" s="27"/>
      <c r="L125" s="27"/>
      <c r="M125" s="27"/>
      <c r="N125" s="27"/>
    </row>
    <row r="126" spans="1:14" s="31" customFormat="1" ht="14.25" hidden="1" customHeight="1" outlineLevel="4" x14ac:dyDescent="0.35">
      <c r="A126" s="42" t="s">
        <v>907</v>
      </c>
      <c r="B126" s="43" t="s">
        <v>209</v>
      </c>
      <c r="C126" s="110"/>
      <c r="D126" s="110"/>
      <c r="E126" s="110">
        <f>SUMIF(Balance!$AB$14:$AB$257,Egresos!A126,Balance!$U$14:$V$257)</f>
        <v>0</v>
      </c>
      <c r="F126" s="110">
        <f t="shared" si="13"/>
        <v>0</v>
      </c>
      <c r="G126" s="27"/>
      <c r="H126" s="27"/>
      <c r="I126" s="27"/>
      <c r="J126" s="27"/>
      <c r="K126" s="27"/>
      <c r="L126" s="27"/>
      <c r="M126" s="27"/>
      <c r="N126" s="27"/>
    </row>
    <row r="127" spans="1:14" s="31" customFormat="1" ht="14.25" hidden="1" customHeight="1" outlineLevel="4" x14ac:dyDescent="0.35">
      <c r="A127" s="42" t="s">
        <v>908</v>
      </c>
      <c r="B127" s="43" t="s">
        <v>210</v>
      </c>
      <c r="C127" s="110"/>
      <c r="D127" s="110"/>
      <c r="E127" s="110">
        <f>SUMIF(Balance!$AB$14:$AB$257,Egresos!A127,Balance!$U$14:$V$257)</f>
        <v>0</v>
      </c>
      <c r="F127" s="110">
        <f t="shared" si="13"/>
        <v>0</v>
      </c>
      <c r="G127" s="27"/>
      <c r="H127" s="27"/>
      <c r="I127" s="27"/>
      <c r="J127" s="27"/>
      <c r="K127" s="27"/>
      <c r="L127" s="27"/>
      <c r="M127" s="27"/>
      <c r="N127" s="27"/>
    </row>
    <row r="128" spans="1:14" s="31" customFormat="1" ht="14.25" hidden="1" customHeight="1" outlineLevel="4" x14ac:dyDescent="0.35">
      <c r="A128" s="42" t="s">
        <v>909</v>
      </c>
      <c r="B128" s="43" t="s">
        <v>211</v>
      </c>
      <c r="C128" s="110"/>
      <c r="D128" s="110"/>
      <c r="E128" s="110">
        <f>SUMIF(Balance!$AB$14:$AB$257,Egresos!A128,Balance!$U$14:$V$257)</f>
        <v>0</v>
      </c>
      <c r="F128" s="110">
        <f t="shared" si="13"/>
        <v>0</v>
      </c>
      <c r="G128" s="27"/>
      <c r="H128" s="27"/>
      <c r="I128" s="27"/>
      <c r="J128" s="27"/>
      <c r="K128" s="27"/>
      <c r="L128" s="27"/>
      <c r="M128" s="27"/>
      <c r="N128" s="27"/>
    </row>
    <row r="129" spans="1:14" s="31" customFormat="1" ht="14.25" hidden="1" customHeight="1" outlineLevel="4" x14ac:dyDescent="0.35">
      <c r="A129" s="42" t="s">
        <v>910</v>
      </c>
      <c r="B129" s="43" t="s">
        <v>212</v>
      </c>
      <c r="C129" s="110"/>
      <c r="D129" s="110"/>
      <c r="E129" s="110">
        <f>SUMIF(Balance!$AB$14:$AB$257,Egresos!A129,Balance!$U$14:$V$257)</f>
        <v>0</v>
      </c>
      <c r="F129" s="110">
        <f t="shared" si="13"/>
        <v>0</v>
      </c>
      <c r="G129" s="27"/>
      <c r="H129" s="27"/>
      <c r="I129" s="27"/>
      <c r="J129" s="27"/>
      <c r="K129" s="27"/>
      <c r="L129" s="27"/>
      <c r="M129" s="27"/>
      <c r="N129" s="27"/>
    </row>
    <row r="130" spans="1:14" s="31" customFormat="1" ht="14.25" hidden="1" customHeight="1" outlineLevel="4" x14ac:dyDescent="0.35">
      <c r="A130" s="42" t="s">
        <v>911</v>
      </c>
      <c r="B130" s="43" t="s">
        <v>213</v>
      </c>
      <c r="C130" s="110"/>
      <c r="D130" s="110"/>
      <c r="E130" s="110">
        <f>SUMIF(Balance!$AB$14:$AB$257,Egresos!A130,Balance!$U$14:$V$257)</f>
        <v>0</v>
      </c>
      <c r="F130" s="110">
        <f t="shared" si="13"/>
        <v>0</v>
      </c>
      <c r="G130" s="27"/>
      <c r="H130" s="27"/>
      <c r="I130" s="27"/>
      <c r="J130" s="27"/>
      <c r="K130" s="27"/>
      <c r="L130" s="27"/>
      <c r="M130" s="27"/>
      <c r="N130" s="27"/>
    </row>
    <row r="131" spans="1:14" s="31" customFormat="1" ht="14.25" hidden="1" customHeight="1" outlineLevel="4" x14ac:dyDescent="0.35">
      <c r="A131" s="42" t="s">
        <v>912</v>
      </c>
      <c r="B131" s="43" t="s">
        <v>214</v>
      </c>
      <c r="C131" s="110"/>
      <c r="D131" s="110"/>
      <c r="E131" s="110">
        <f>SUMIF(Balance!$AB$14:$AB$257,Egresos!A131,Balance!$U$14:$V$257)</f>
        <v>0</v>
      </c>
      <c r="F131" s="110">
        <f t="shared" si="13"/>
        <v>0</v>
      </c>
      <c r="G131" s="27"/>
      <c r="H131" s="27"/>
      <c r="I131" s="27"/>
      <c r="J131" s="27"/>
      <c r="K131" s="27"/>
      <c r="L131" s="27"/>
      <c r="M131" s="27"/>
      <c r="N131" s="27"/>
    </row>
    <row r="132" spans="1:14" s="31" customFormat="1" ht="14.25" hidden="1" customHeight="1" outlineLevel="4" x14ac:dyDescent="0.35">
      <c r="A132" s="42" t="s">
        <v>709</v>
      </c>
      <c r="B132" s="43" t="s">
        <v>215</v>
      </c>
      <c r="C132" s="110"/>
      <c r="D132" s="110">
        <v>8696</v>
      </c>
      <c r="E132" s="110">
        <f>SUMIF(Balance!$AB$14:$AB$257,Egresos!A132,Balance!$U$14:$V$257)</f>
        <v>6853.366</v>
      </c>
      <c r="F132" s="110">
        <f t="shared" si="13"/>
        <v>1842.634</v>
      </c>
      <c r="G132" s="27"/>
      <c r="H132" s="27"/>
      <c r="I132" s="27"/>
      <c r="J132" s="27"/>
      <c r="K132" s="27"/>
      <c r="L132" s="27"/>
      <c r="M132" s="27"/>
      <c r="N132" s="27"/>
    </row>
    <row r="133" spans="1:14" s="31" customFormat="1" ht="14.25" hidden="1" customHeight="1" outlineLevel="3" x14ac:dyDescent="0.35">
      <c r="A133" s="40" t="s">
        <v>913</v>
      </c>
      <c r="B133" s="41" t="s">
        <v>274</v>
      </c>
      <c r="C133" s="109">
        <f>SUM(C134+C135)</f>
        <v>0</v>
      </c>
      <c r="D133" s="109">
        <f>SUM(D134+D135)</f>
        <v>0</v>
      </c>
      <c r="E133" s="109">
        <f>SUM(E134+E135)</f>
        <v>0</v>
      </c>
      <c r="F133" s="109">
        <f>SUM(F134+F135)</f>
        <v>0</v>
      </c>
      <c r="G133" s="27"/>
      <c r="H133" s="27"/>
      <c r="I133" s="27"/>
      <c r="J133" s="27"/>
      <c r="K133" s="27"/>
      <c r="L133" s="27"/>
      <c r="M133" s="27"/>
      <c r="N133" s="27"/>
    </row>
    <row r="134" spans="1:14" s="31" customFormat="1" ht="14.25" hidden="1" customHeight="1" outlineLevel="4" x14ac:dyDescent="0.35">
      <c r="A134" s="42" t="s">
        <v>914</v>
      </c>
      <c r="B134" s="43" t="s">
        <v>275</v>
      </c>
      <c r="C134" s="110"/>
      <c r="D134" s="110"/>
      <c r="E134" s="110">
        <f>SUMIF(Balance!$AB$14:$AB$257,Egresos!A134,Balance!$U$14:$V$257)</f>
        <v>0</v>
      </c>
      <c r="F134" s="110">
        <f t="shared" ref="F134:F135" si="14">+D134-E134</f>
        <v>0</v>
      </c>
      <c r="G134" s="27"/>
      <c r="H134" s="27"/>
      <c r="I134" s="27"/>
      <c r="J134" s="27"/>
      <c r="K134" s="27"/>
      <c r="L134" s="27"/>
      <c r="M134" s="27"/>
      <c r="N134" s="27"/>
    </row>
    <row r="135" spans="1:14" s="31" customFormat="1" ht="14.25" hidden="1" customHeight="1" outlineLevel="4" x14ac:dyDescent="0.35">
      <c r="A135" s="42" t="s">
        <v>915</v>
      </c>
      <c r="B135" s="43" t="s">
        <v>51</v>
      </c>
      <c r="C135" s="110"/>
      <c r="D135" s="110"/>
      <c r="E135" s="110">
        <f>SUMIF(Balance!$AB$14:$AB$257,Egresos!A135,Balance!$U$14:$V$257)</f>
        <v>0</v>
      </c>
      <c r="F135" s="110">
        <f t="shared" si="14"/>
        <v>0</v>
      </c>
      <c r="G135" s="27"/>
      <c r="H135" s="27"/>
      <c r="I135" s="27"/>
      <c r="J135" s="27"/>
      <c r="K135" s="27"/>
      <c r="L135" s="27"/>
      <c r="M135" s="27"/>
      <c r="N135" s="27"/>
    </row>
    <row r="136" spans="1:14" s="31" customFormat="1" ht="14.25" hidden="1" customHeight="1" outlineLevel="3" x14ac:dyDescent="0.35">
      <c r="A136" s="40" t="s">
        <v>916</v>
      </c>
      <c r="B136" s="41" t="s">
        <v>218</v>
      </c>
      <c r="C136" s="109">
        <f>SUM(C137)</f>
        <v>85767</v>
      </c>
      <c r="D136" s="109">
        <f>SUM(D137)</f>
        <v>37729</v>
      </c>
      <c r="E136" s="109">
        <f>SUM(E137)</f>
        <v>31873.827000000001</v>
      </c>
      <c r="F136" s="109">
        <f>SUM(F137)</f>
        <v>5855.1729999999989</v>
      </c>
      <c r="G136" s="27"/>
      <c r="H136" s="27"/>
      <c r="I136" s="27"/>
      <c r="J136" s="27"/>
      <c r="K136" s="27"/>
      <c r="L136" s="27"/>
      <c r="M136" s="27"/>
      <c r="N136" s="27"/>
    </row>
    <row r="137" spans="1:14" s="31" customFormat="1" ht="14.25" hidden="1" customHeight="1" outlineLevel="4" x14ac:dyDescent="0.35">
      <c r="A137" s="42" t="s">
        <v>710</v>
      </c>
      <c r="B137" s="43" t="s">
        <v>53</v>
      </c>
      <c r="C137" s="110">
        <v>85767</v>
      </c>
      <c r="D137" s="110">
        <v>37729</v>
      </c>
      <c r="E137" s="110">
        <f>SUMIF(Balance!$AB$14:$AB$257,Egresos!A137,Balance!$U$14:$V$257)</f>
        <v>31873.827000000001</v>
      </c>
      <c r="F137" s="110">
        <f t="shared" ref="F137:F139" si="15">+D137-E137</f>
        <v>5855.1729999999989</v>
      </c>
      <c r="G137" s="27"/>
      <c r="H137" s="32"/>
      <c r="I137" s="27"/>
      <c r="J137" s="27"/>
      <c r="K137" s="27"/>
      <c r="L137" s="27"/>
      <c r="M137" s="27"/>
      <c r="N137" s="27"/>
    </row>
    <row r="138" spans="1:14" s="31" customFormat="1" ht="14.25" hidden="1" customHeight="1" outlineLevel="3" x14ac:dyDescent="0.35">
      <c r="A138" s="40" t="s">
        <v>917</v>
      </c>
      <c r="B138" s="40" t="s">
        <v>221</v>
      </c>
      <c r="C138" s="111"/>
      <c r="D138" s="111"/>
      <c r="E138" s="111">
        <f>SUMIF(Balance!$AB$14:$AB$257,Egresos!A138,Balance!$U$14:$V$257)</f>
        <v>0</v>
      </c>
      <c r="F138" s="111">
        <f t="shared" si="15"/>
        <v>0</v>
      </c>
      <c r="G138" s="27"/>
      <c r="H138" s="27"/>
      <c r="I138" s="27"/>
      <c r="J138" s="27"/>
      <c r="K138" s="27"/>
      <c r="L138" s="27"/>
      <c r="M138" s="27"/>
      <c r="N138" s="27"/>
    </row>
    <row r="139" spans="1:14" s="31" customFormat="1" ht="14.25" hidden="1" customHeight="1" outlineLevel="3" x14ac:dyDescent="0.35">
      <c r="A139" s="40" t="s">
        <v>918</v>
      </c>
      <c r="B139" s="41" t="s">
        <v>276</v>
      </c>
      <c r="C139" s="109"/>
      <c r="D139" s="109"/>
      <c r="E139" s="109">
        <f>SUMIF(Balance!$AB$14:$AB$257,Egresos!A139,Balance!$U$14:$V$257)</f>
        <v>0</v>
      </c>
      <c r="F139" s="109">
        <f t="shared" si="15"/>
        <v>0</v>
      </c>
      <c r="G139" s="27"/>
      <c r="H139" s="27"/>
      <c r="I139" s="27"/>
      <c r="J139" s="27"/>
      <c r="K139" s="27"/>
      <c r="L139" s="27"/>
      <c r="M139" s="27"/>
      <c r="N139" s="27"/>
    </row>
    <row r="140" spans="1:14" s="31" customFormat="1" ht="14.25" hidden="1" customHeight="1" outlineLevel="3" x14ac:dyDescent="0.35">
      <c r="A140" s="40" t="s">
        <v>919</v>
      </c>
      <c r="B140" s="41" t="s">
        <v>227</v>
      </c>
      <c r="C140" s="109">
        <f>SUM(C141)</f>
        <v>46225</v>
      </c>
      <c r="D140" s="109">
        <f>SUM(D141)</f>
        <v>0</v>
      </c>
      <c r="E140" s="109">
        <f>SUM(E141)</f>
        <v>0</v>
      </c>
      <c r="F140" s="109">
        <f>SUM(F141)</f>
        <v>0</v>
      </c>
      <c r="G140" s="27"/>
      <c r="H140" s="27"/>
      <c r="I140" s="27"/>
      <c r="J140" s="27"/>
      <c r="K140" s="27"/>
      <c r="L140" s="27"/>
      <c r="M140" s="27"/>
      <c r="N140" s="27"/>
    </row>
    <row r="141" spans="1:14" s="31" customFormat="1" ht="14.25" hidden="1" customHeight="1" outlineLevel="4" x14ac:dyDescent="0.35">
      <c r="A141" s="42" t="s">
        <v>920</v>
      </c>
      <c r="B141" s="43" t="s">
        <v>228</v>
      </c>
      <c r="C141" s="110">
        <v>46225</v>
      </c>
      <c r="D141" s="110">
        <v>0</v>
      </c>
      <c r="E141" s="110">
        <f>SUMIF(Balance!$AB$14:$AB$257,Egresos!A141,Balance!$U$14:$V$257)</f>
        <v>0</v>
      </c>
      <c r="F141" s="110">
        <f t="shared" ref="F141:F143" si="16">+D141-E141</f>
        <v>0</v>
      </c>
      <c r="G141" s="27"/>
      <c r="H141" s="27"/>
      <c r="I141" s="27"/>
      <c r="J141" s="27"/>
      <c r="K141" s="27"/>
      <c r="L141" s="27"/>
      <c r="M141" s="27"/>
      <c r="N141" s="27"/>
    </row>
    <row r="142" spans="1:14" s="31" customFormat="1" ht="14.25" hidden="1" customHeight="1" outlineLevel="3" x14ac:dyDescent="0.35">
      <c r="A142" s="40" t="s">
        <v>921</v>
      </c>
      <c r="B142" s="41" t="s">
        <v>277</v>
      </c>
      <c r="C142" s="109"/>
      <c r="D142" s="109"/>
      <c r="E142" s="109">
        <f>SUMIF(Balance!$AB$14:$AB$257,Egresos!A142,Balance!$U$14:$V$257)</f>
        <v>0</v>
      </c>
      <c r="F142" s="109">
        <f t="shared" si="16"/>
        <v>0</v>
      </c>
      <c r="G142" s="27"/>
      <c r="H142" s="27"/>
      <c r="I142" s="27"/>
      <c r="J142" s="27"/>
      <c r="K142" s="27"/>
      <c r="L142" s="27"/>
      <c r="M142" s="27"/>
      <c r="N142" s="27"/>
    </row>
    <row r="143" spans="1:14" s="31" customFormat="1" ht="14.25" hidden="1" customHeight="1" outlineLevel="3" x14ac:dyDescent="0.35">
      <c r="A143" s="40" t="s">
        <v>922</v>
      </c>
      <c r="B143" s="41" t="s">
        <v>278</v>
      </c>
      <c r="C143" s="109"/>
      <c r="D143" s="109"/>
      <c r="E143" s="109">
        <f>SUMIF(Balance!$AB$14:$AB$257,Egresos!A143,Balance!$U$14:$V$257)</f>
        <v>0</v>
      </c>
      <c r="F143" s="109">
        <f t="shared" si="16"/>
        <v>0</v>
      </c>
      <c r="G143" s="27"/>
      <c r="H143" s="27"/>
      <c r="I143" s="27"/>
      <c r="J143" s="27"/>
      <c r="K143" s="27"/>
      <c r="L143" s="27"/>
      <c r="M143" s="27"/>
      <c r="N143" s="27"/>
    </row>
    <row r="144" spans="1:14" s="31" customFormat="1" ht="14.25" hidden="1" customHeight="1" outlineLevel="3" x14ac:dyDescent="0.35">
      <c r="A144" s="40" t="s">
        <v>923</v>
      </c>
      <c r="B144" s="41" t="s">
        <v>231</v>
      </c>
      <c r="C144" s="109">
        <f>SUM(C145)</f>
        <v>0</v>
      </c>
      <c r="D144" s="109">
        <f>SUM(D145)</f>
        <v>32220</v>
      </c>
      <c r="E144" s="109">
        <f>SUM(E145)</f>
        <v>26907.416000000001</v>
      </c>
      <c r="F144" s="109">
        <f>SUM(F145)</f>
        <v>5312.5839999999989</v>
      </c>
      <c r="G144" s="27"/>
      <c r="H144" s="27"/>
      <c r="I144" s="27"/>
      <c r="J144" s="27"/>
      <c r="K144" s="27"/>
      <c r="L144" s="27"/>
      <c r="M144" s="27"/>
      <c r="N144" s="27"/>
    </row>
    <row r="145" spans="1:14" s="31" customFormat="1" ht="14.25" hidden="1" customHeight="1" outlineLevel="4" x14ac:dyDescent="0.35">
      <c r="A145" s="42" t="s">
        <v>713</v>
      </c>
      <c r="B145" s="42" t="s">
        <v>232</v>
      </c>
      <c r="C145" s="117">
        <v>0</v>
      </c>
      <c r="D145" s="117">
        <v>32220</v>
      </c>
      <c r="E145" s="117">
        <f>SUMIF(Balance!$AB$14:$AB$257,Egresos!A145,Balance!$U$14:$V$257)</f>
        <v>26907.416000000001</v>
      </c>
      <c r="F145" s="117">
        <f t="shared" ref="F145:F158" si="17">+D145-E145</f>
        <v>5312.5839999999989</v>
      </c>
      <c r="G145" s="27"/>
      <c r="H145" s="27"/>
      <c r="I145" s="27"/>
      <c r="J145" s="27"/>
      <c r="K145" s="27"/>
      <c r="L145" s="27"/>
      <c r="M145" s="27"/>
      <c r="N145" s="27"/>
    </row>
    <row r="146" spans="1:14" s="31" customFormat="1" ht="14.25" hidden="1" customHeight="1" outlineLevel="3" x14ac:dyDescent="0.35">
      <c r="A146" s="40" t="s">
        <v>924</v>
      </c>
      <c r="B146" s="41" t="s">
        <v>233</v>
      </c>
      <c r="C146" s="109"/>
      <c r="D146" s="109"/>
      <c r="E146" s="109">
        <f>SUMIF(Balance!$AB$14:$AB$257,Egresos!A146,Balance!$U$14:$V$257)</f>
        <v>0</v>
      </c>
      <c r="F146" s="109">
        <f t="shared" si="17"/>
        <v>0</v>
      </c>
      <c r="G146" s="27"/>
      <c r="H146" s="27"/>
      <c r="I146" s="27"/>
      <c r="J146" s="27"/>
      <c r="K146" s="27"/>
      <c r="L146" s="27"/>
      <c r="M146" s="27"/>
      <c r="N146" s="27"/>
    </row>
    <row r="147" spans="1:14" s="31" customFormat="1" ht="14.25" hidden="1" customHeight="1" outlineLevel="3" x14ac:dyDescent="0.35">
      <c r="A147" s="40" t="s">
        <v>925</v>
      </c>
      <c r="B147" s="41" t="s">
        <v>234</v>
      </c>
      <c r="C147" s="109"/>
      <c r="D147" s="109"/>
      <c r="E147" s="109">
        <f>SUMIF(Balance!$AB$14:$AB$257,Egresos!A147,Balance!$U$14:$V$257)</f>
        <v>0</v>
      </c>
      <c r="F147" s="109">
        <f t="shared" si="17"/>
        <v>0</v>
      </c>
      <c r="G147" s="27"/>
      <c r="H147" s="27"/>
      <c r="I147" s="27"/>
      <c r="J147" s="27"/>
      <c r="K147" s="27"/>
      <c r="L147" s="27"/>
      <c r="M147" s="27"/>
      <c r="N147" s="27"/>
    </row>
    <row r="148" spans="1:14" s="31" customFormat="1" ht="14.25" hidden="1" customHeight="1" outlineLevel="3" x14ac:dyDescent="0.35">
      <c r="A148" s="40" t="s">
        <v>926</v>
      </c>
      <c r="B148" s="41" t="s">
        <v>235</v>
      </c>
      <c r="C148" s="109"/>
      <c r="D148" s="109"/>
      <c r="E148" s="109">
        <f>SUMIF(Balance!$AB$14:$AB$257,Egresos!A148,Balance!$U$14:$V$257)</f>
        <v>0</v>
      </c>
      <c r="F148" s="109">
        <f t="shared" si="17"/>
        <v>0</v>
      </c>
      <c r="G148" s="27"/>
      <c r="H148" s="27"/>
      <c r="I148" s="27"/>
      <c r="J148" s="27"/>
      <c r="K148" s="27"/>
      <c r="L148" s="27"/>
      <c r="M148" s="27"/>
      <c r="N148" s="27"/>
    </row>
    <row r="149" spans="1:14" s="31" customFormat="1" ht="14.25" hidden="1" customHeight="1" outlineLevel="3" x14ac:dyDescent="0.35">
      <c r="A149" s="40" t="s">
        <v>716</v>
      </c>
      <c r="B149" s="41" t="s">
        <v>237</v>
      </c>
      <c r="C149" s="109">
        <v>1613248</v>
      </c>
      <c r="D149" s="109">
        <v>1779797</v>
      </c>
      <c r="E149" s="109">
        <f>SUMIF(Balance!$AB$14:$AB$257,Egresos!A149,Balance!$U$14:$V$257)</f>
        <v>1447165.936</v>
      </c>
      <c r="F149" s="109">
        <f t="shared" si="17"/>
        <v>332631.06400000001</v>
      </c>
      <c r="G149" s="27"/>
      <c r="H149" s="27"/>
      <c r="I149" s="27"/>
      <c r="J149" s="27"/>
      <c r="K149" s="27"/>
      <c r="L149" s="27"/>
      <c r="M149" s="27"/>
      <c r="N149" s="27"/>
    </row>
    <row r="150" spans="1:14" s="31" customFormat="1" ht="14.25" hidden="1" customHeight="1" outlineLevel="3" x14ac:dyDescent="0.35">
      <c r="A150" s="44" t="s">
        <v>927</v>
      </c>
      <c r="B150" s="44" t="s">
        <v>239</v>
      </c>
      <c r="C150" s="112">
        <v>0</v>
      </c>
      <c r="D150" s="112">
        <v>0</v>
      </c>
      <c r="E150" s="112">
        <f>SUMIF(Balance!$AB$14:$AB$257,Egresos!A150,Balance!$U$14:$V$257)</f>
        <v>0</v>
      </c>
      <c r="F150" s="112">
        <f t="shared" si="17"/>
        <v>0</v>
      </c>
      <c r="G150" s="27"/>
      <c r="H150" s="27"/>
      <c r="I150" s="27"/>
      <c r="J150" s="27"/>
      <c r="K150" s="27"/>
      <c r="L150" s="27"/>
      <c r="M150" s="27"/>
      <c r="N150" s="27"/>
    </row>
    <row r="151" spans="1:14" s="31" customFormat="1" ht="14.25" hidden="1" customHeight="1" outlineLevel="3" x14ac:dyDescent="0.35">
      <c r="A151" s="44" t="s">
        <v>928</v>
      </c>
      <c r="B151" s="44" t="s">
        <v>240</v>
      </c>
      <c r="C151" s="112"/>
      <c r="D151" s="112"/>
      <c r="E151" s="112">
        <f>SUMIF(Balance!$AB$14:$AB$257,Egresos!A151,Balance!$U$14:$V$257)</f>
        <v>0</v>
      </c>
      <c r="F151" s="112">
        <f t="shared" si="17"/>
        <v>0</v>
      </c>
      <c r="G151" s="27"/>
      <c r="H151" s="27"/>
      <c r="I151" s="27"/>
      <c r="J151" s="27"/>
      <c r="K151" s="27"/>
      <c r="L151" s="27"/>
      <c r="M151" s="27"/>
      <c r="N151" s="27"/>
    </row>
    <row r="152" spans="1:14" s="31" customFormat="1" ht="14.25" hidden="1" customHeight="1" outlineLevel="3" x14ac:dyDescent="0.35">
      <c r="A152" s="44" t="s">
        <v>929</v>
      </c>
      <c r="B152" s="45" t="s">
        <v>241</v>
      </c>
      <c r="C152" s="113"/>
      <c r="D152" s="113"/>
      <c r="E152" s="113">
        <f>SUMIF(Balance!$AB$14:$AB$257,Egresos!A152,Balance!$U$14:$V$257)</f>
        <v>0</v>
      </c>
      <c r="F152" s="113">
        <f t="shared" si="17"/>
        <v>0</v>
      </c>
      <c r="G152" s="27"/>
      <c r="H152" s="27"/>
      <c r="I152" s="27"/>
      <c r="J152" s="27"/>
      <c r="K152" s="27"/>
      <c r="L152" s="27"/>
      <c r="M152" s="27"/>
      <c r="N152" s="27"/>
    </row>
    <row r="153" spans="1:14" s="31" customFormat="1" ht="14.25" hidden="1" customHeight="1" outlineLevel="3" x14ac:dyDescent="0.35">
      <c r="A153" s="44" t="s">
        <v>930</v>
      </c>
      <c r="B153" s="44" t="s">
        <v>279</v>
      </c>
      <c r="C153" s="112">
        <f>C154+C155</f>
        <v>0</v>
      </c>
      <c r="D153" s="112">
        <f>D154+D155</f>
        <v>0</v>
      </c>
      <c r="E153" s="112">
        <f>E154+E155</f>
        <v>0</v>
      </c>
      <c r="F153" s="112">
        <f>F154+F155</f>
        <v>0</v>
      </c>
      <c r="G153" s="27"/>
      <c r="H153" s="27"/>
      <c r="I153" s="27"/>
      <c r="J153" s="27"/>
      <c r="K153" s="27"/>
      <c r="L153" s="27"/>
      <c r="M153" s="27"/>
      <c r="N153" s="27"/>
    </row>
    <row r="154" spans="1:14" s="31" customFormat="1" ht="14.25" hidden="1" customHeight="1" outlineLevel="4" x14ac:dyDescent="0.35">
      <c r="A154" s="47" t="s">
        <v>931</v>
      </c>
      <c r="B154" s="47" t="s">
        <v>243</v>
      </c>
      <c r="C154" s="118"/>
      <c r="D154" s="118"/>
      <c r="E154" s="118">
        <f>SUMIF(Balance!$AB$14:$AB$257,Egresos!A154,Balance!$U$14:$V$257)</f>
        <v>0</v>
      </c>
      <c r="F154" s="118">
        <f t="shared" si="17"/>
        <v>0</v>
      </c>
      <c r="G154" s="27"/>
      <c r="H154" s="27"/>
      <c r="I154" s="27"/>
      <c r="J154" s="27"/>
      <c r="K154" s="27"/>
      <c r="L154" s="27"/>
      <c r="M154" s="27"/>
      <c r="N154" s="27"/>
    </row>
    <row r="155" spans="1:14" s="31" customFormat="1" ht="14.25" hidden="1" customHeight="1" outlineLevel="4" x14ac:dyDescent="0.35">
      <c r="A155" s="47" t="s">
        <v>932</v>
      </c>
      <c r="B155" s="47" t="s">
        <v>280</v>
      </c>
      <c r="C155" s="118"/>
      <c r="D155" s="118"/>
      <c r="E155" s="118">
        <f>SUMIF(Balance!$AB$14:$AB$257,Egresos!A155,Balance!$U$14:$V$257)</f>
        <v>0</v>
      </c>
      <c r="F155" s="118">
        <f t="shared" si="17"/>
        <v>0</v>
      </c>
      <c r="G155" s="27"/>
      <c r="H155" s="27"/>
      <c r="I155" s="27"/>
      <c r="J155" s="27"/>
      <c r="K155" s="27"/>
      <c r="L155" s="27"/>
      <c r="M155" s="27"/>
      <c r="N155" s="27"/>
    </row>
    <row r="156" spans="1:14" s="31" customFormat="1" ht="14.25" hidden="1" customHeight="1" outlineLevel="3" x14ac:dyDescent="0.35">
      <c r="A156" s="44" t="s">
        <v>933</v>
      </c>
      <c r="B156" s="44" t="s">
        <v>245</v>
      </c>
      <c r="C156" s="112">
        <v>23111</v>
      </c>
      <c r="D156" s="112">
        <v>0</v>
      </c>
      <c r="E156" s="112">
        <f>SUMIF(Balance!$AB$14:$AB$257,Egresos!A156,Balance!$U$14:$V$257)</f>
        <v>0</v>
      </c>
      <c r="F156" s="112">
        <f t="shared" si="17"/>
        <v>0</v>
      </c>
      <c r="G156" s="27"/>
      <c r="H156" s="27"/>
      <c r="I156" s="27"/>
      <c r="J156" s="27"/>
      <c r="K156" s="27"/>
      <c r="L156" s="27"/>
      <c r="M156" s="27"/>
      <c r="N156" s="27"/>
    </row>
    <row r="157" spans="1:14" s="31" customFormat="1" ht="14.25" hidden="1" customHeight="1" outlineLevel="3" x14ac:dyDescent="0.35">
      <c r="A157" s="44" t="s">
        <v>934</v>
      </c>
      <c r="B157" s="44" t="s">
        <v>281</v>
      </c>
      <c r="C157" s="112"/>
      <c r="D157" s="112"/>
      <c r="E157" s="112">
        <f>SUMIF(Balance!$AB$14:$AB$257,Egresos!A157,Balance!$U$14:$V$257)</f>
        <v>0</v>
      </c>
      <c r="F157" s="112">
        <f t="shared" si="17"/>
        <v>0</v>
      </c>
      <c r="G157" s="27"/>
      <c r="H157" s="27"/>
      <c r="I157" s="27"/>
      <c r="J157" s="27"/>
      <c r="K157" s="27"/>
      <c r="L157" s="27"/>
      <c r="M157" s="27"/>
      <c r="N157" s="27"/>
    </row>
    <row r="158" spans="1:14" s="31" customFormat="1" ht="14.25" hidden="1" customHeight="1" outlineLevel="3" x14ac:dyDescent="0.35">
      <c r="A158" s="40" t="s">
        <v>718</v>
      </c>
      <c r="B158" s="41" t="s">
        <v>247</v>
      </c>
      <c r="C158" s="109">
        <v>30488</v>
      </c>
      <c r="D158" s="109">
        <v>1425</v>
      </c>
      <c r="E158" s="109">
        <f>SUMIF(Balance!$AB$14:$AB$257,Egresos!A158,Balance!$U$14:$V$257)</f>
        <v>1355.617</v>
      </c>
      <c r="F158" s="109">
        <f t="shared" si="17"/>
        <v>69.383000000000038</v>
      </c>
      <c r="G158" s="27"/>
      <c r="H158" s="27"/>
      <c r="I158" s="27"/>
      <c r="J158" s="27"/>
      <c r="K158" s="27"/>
      <c r="L158" s="27"/>
      <c r="M158" s="27"/>
      <c r="N158" s="27"/>
    </row>
    <row r="159" spans="1:14" s="31" customFormat="1" ht="14.25" hidden="1" customHeight="1" outlineLevel="2" x14ac:dyDescent="0.35">
      <c r="A159" s="38" t="s">
        <v>935</v>
      </c>
      <c r="B159" s="39" t="s">
        <v>248</v>
      </c>
      <c r="C159" s="108">
        <f>SUM(C160+C161)</f>
        <v>34524</v>
      </c>
      <c r="D159" s="108">
        <f>SUM(D160+D161)</f>
        <v>122979</v>
      </c>
      <c r="E159" s="108">
        <f>SUM(E160+E161)</f>
        <v>101751.758</v>
      </c>
      <c r="F159" s="108">
        <f>SUM(F160+F161)</f>
        <v>21227.241999999998</v>
      </c>
      <c r="G159" s="27"/>
      <c r="H159" s="27"/>
      <c r="I159" s="27"/>
      <c r="J159" s="27"/>
      <c r="K159" s="27"/>
      <c r="L159" s="27"/>
      <c r="M159" s="27"/>
      <c r="N159" s="27"/>
    </row>
    <row r="160" spans="1:14" s="31" customFormat="1" ht="14.25" hidden="1" customHeight="1" outlineLevel="3" x14ac:dyDescent="0.35">
      <c r="A160" s="40" t="s">
        <v>936</v>
      </c>
      <c r="B160" s="41" t="s">
        <v>249</v>
      </c>
      <c r="C160" s="109">
        <v>34524</v>
      </c>
      <c r="D160" s="109">
        <v>0</v>
      </c>
      <c r="E160" s="109">
        <f>SUMIF(Balance!$AB$14:$AB$257,Egresos!A160,Balance!$U$14:$V$257)</f>
        <v>0</v>
      </c>
      <c r="F160" s="109">
        <f t="shared" ref="F160:F161" si="18">+D160-E160</f>
        <v>0</v>
      </c>
      <c r="G160" s="27"/>
      <c r="H160" s="27"/>
      <c r="I160" s="27"/>
      <c r="J160" s="27"/>
      <c r="K160" s="27"/>
      <c r="L160" s="27"/>
      <c r="M160" s="27"/>
      <c r="N160" s="27"/>
    </row>
    <row r="161" spans="1:14" s="31" customFormat="1" ht="14.25" hidden="1" customHeight="1" outlineLevel="3" x14ac:dyDescent="0.35">
      <c r="A161" s="40" t="s">
        <v>719</v>
      </c>
      <c r="B161" s="41" t="s">
        <v>250</v>
      </c>
      <c r="C161" s="109"/>
      <c r="D161" s="109">
        <v>122979</v>
      </c>
      <c r="E161" s="109">
        <f>SUMIF(Balance!$AB$14:$AB$257,Egresos!A161,Balance!$U$14:$V$257)</f>
        <v>101751.758</v>
      </c>
      <c r="F161" s="109">
        <f t="shared" si="18"/>
        <v>21227.241999999998</v>
      </c>
      <c r="G161" s="27"/>
      <c r="H161" s="27"/>
      <c r="I161" s="27"/>
      <c r="J161" s="27"/>
      <c r="K161" s="27"/>
      <c r="L161" s="27"/>
      <c r="M161" s="27"/>
      <c r="N161" s="27"/>
    </row>
    <row r="162" spans="1:14" s="31" customFormat="1" ht="14.25" hidden="1" customHeight="1" outlineLevel="2" x14ac:dyDescent="0.35">
      <c r="A162" s="38" t="s">
        <v>937</v>
      </c>
      <c r="B162" s="39" t="s">
        <v>251</v>
      </c>
      <c r="C162" s="108">
        <f>SUM(C163+C166+C167)</f>
        <v>336648</v>
      </c>
      <c r="D162" s="108">
        <f>SUM(D163+D166+D167)</f>
        <v>227320</v>
      </c>
      <c r="E162" s="108">
        <f>SUM(E163+E166+E167)</f>
        <v>216403.75899999999</v>
      </c>
      <c r="F162" s="108">
        <f>SUM(F163+F166+F167)</f>
        <v>10916.241000000009</v>
      </c>
      <c r="G162" s="27"/>
      <c r="H162" s="27"/>
      <c r="I162" s="27"/>
      <c r="J162" s="27"/>
      <c r="K162" s="27"/>
      <c r="L162" s="27"/>
      <c r="M162" s="27"/>
      <c r="N162" s="27"/>
    </row>
    <row r="163" spans="1:14" s="31" customFormat="1" ht="14.25" hidden="1" customHeight="1" outlineLevel="3" x14ac:dyDescent="0.35">
      <c r="A163" s="40" t="s">
        <v>938</v>
      </c>
      <c r="B163" s="41" t="s">
        <v>252</v>
      </c>
      <c r="C163" s="109">
        <f>SUM(C164+C165)</f>
        <v>28020</v>
      </c>
      <c r="D163" s="109">
        <f>SUM(D164+D165)</f>
        <v>0</v>
      </c>
      <c r="E163" s="109">
        <f>SUM(E164+E165)</f>
        <v>0</v>
      </c>
      <c r="F163" s="109">
        <f>SUM(F164+F165)</f>
        <v>0</v>
      </c>
      <c r="G163" s="27"/>
      <c r="H163" s="27"/>
      <c r="I163" s="27"/>
      <c r="J163" s="27"/>
      <c r="K163" s="27"/>
      <c r="L163" s="27"/>
      <c r="M163" s="27"/>
      <c r="N163" s="27"/>
    </row>
    <row r="164" spans="1:14" s="31" customFormat="1" ht="30.75" hidden="1" outlineLevel="4" x14ac:dyDescent="0.35">
      <c r="A164" s="42" t="s">
        <v>939</v>
      </c>
      <c r="B164" s="43" t="s">
        <v>253</v>
      </c>
      <c r="C164" s="110">
        <v>28020</v>
      </c>
      <c r="D164" s="110">
        <v>0</v>
      </c>
      <c r="E164" s="110">
        <f>SUMIF(Balance!$AB$14:$AB$257,Egresos!A164,Balance!$U$14:$V$257)</f>
        <v>0</v>
      </c>
      <c r="F164" s="110">
        <f t="shared" ref="F164" si="19">+D164-E164</f>
        <v>0</v>
      </c>
      <c r="G164" s="27"/>
      <c r="H164" s="27"/>
      <c r="I164" s="27"/>
      <c r="J164" s="27"/>
      <c r="K164" s="27"/>
      <c r="L164" s="27"/>
      <c r="M164" s="27"/>
      <c r="N164" s="27"/>
    </row>
    <row r="165" spans="1:14" s="31" customFormat="1" ht="14.25" hidden="1" customHeight="1" outlineLevel="4" x14ac:dyDescent="0.35">
      <c r="A165" s="42" t="s">
        <v>940</v>
      </c>
      <c r="B165" s="43" t="s">
        <v>254</v>
      </c>
      <c r="C165" s="110"/>
      <c r="D165" s="110"/>
      <c r="E165" s="110">
        <f>SUMIF(Balance!$AB$14:$AB$257,Egresos!A165,Balance!$U$14:$V$257)</f>
        <v>0</v>
      </c>
      <c r="F165" s="110"/>
      <c r="G165" s="27"/>
      <c r="H165" s="27"/>
      <c r="I165" s="27"/>
      <c r="J165" s="27"/>
      <c r="K165" s="27"/>
      <c r="L165" s="27"/>
      <c r="M165" s="27"/>
      <c r="N165" s="27"/>
    </row>
    <row r="166" spans="1:14" s="31" customFormat="1" ht="14.25" hidden="1" customHeight="1" outlineLevel="3" x14ac:dyDescent="0.35">
      <c r="A166" s="40" t="s">
        <v>941</v>
      </c>
      <c r="B166" s="41" t="s">
        <v>255</v>
      </c>
      <c r="C166" s="109">
        <v>305499</v>
      </c>
      <c r="D166" s="109">
        <v>227320</v>
      </c>
      <c r="E166" s="109">
        <f>SUMIF(Balance!$AB$14:$AB$257,Egresos!A166,Balance!$U$14:$V$257)</f>
        <v>216403.75899999999</v>
      </c>
      <c r="F166" s="109">
        <f t="shared" ref="F166" si="20">+D166-E166</f>
        <v>10916.241000000009</v>
      </c>
      <c r="G166" s="27"/>
      <c r="H166" s="27"/>
      <c r="I166" s="27"/>
      <c r="J166" s="27"/>
      <c r="K166" s="27"/>
      <c r="L166" s="27"/>
      <c r="M166" s="27"/>
      <c r="N166" s="27"/>
    </row>
    <row r="167" spans="1:14" s="31" customFormat="1" ht="14.25" hidden="1" customHeight="1" outlineLevel="3" x14ac:dyDescent="0.35">
      <c r="A167" s="40" t="s">
        <v>942</v>
      </c>
      <c r="B167" s="41" t="s">
        <v>256</v>
      </c>
      <c r="C167" s="109">
        <f>SUM(C168+C169+C170+C171)</f>
        <v>3129</v>
      </c>
      <c r="D167" s="109">
        <f>SUM(D168+D169+D170+D171)</f>
        <v>0</v>
      </c>
      <c r="E167" s="109">
        <f>SUM(E168+E169+E170+E171)</f>
        <v>0</v>
      </c>
      <c r="F167" s="109">
        <f>SUM(F168+F169+F170+F171)</f>
        <v>0</v>
      </c>
      <c r="G167" s="27"/>
      <c r="H167" s="27"/>
      <c r="I167" s="27"/>
      <c r="J167" s="27"/>
      <c r="K167" s="27"/>
      <c r="L167" s="27"/>
      <c r="M167" s="27"/>
      <c r="N167" s="27"/>
    </row>
    <row r="168" spans="1:14" s="31" customFormat="1" ht="30.75" hidden="1" outlineLevel="3" x14ac:dyDescent="0.35">
      <c r="A168" s="42" t="s">
        <v>943</v>
      </c>
      <c r="B168" s="43" t="s">
        <v>253</v>
      </c>
      <c r="C168" s="110">
        <v>3129</v>
      </c>
      <c r="D168" s="110">
        <v>0</v>
      </c>
      <c r="E168" s="110">
        <f>SUMIF(Balance!$AB$14:$AB$257,Egresos!A168,Balance!$U$14:$V$257)</f>
        <v>0</v>
      </c>
      <c r="F168" s="110">
        <f t="shared" ref="F168" si="21">+D168-E168</f>
        <v>0</v>
      </c>
      <c r="G168" s="27"/>
      <c r="H168" s="27"/>
      <c r="I168" s="27"/>
      <c r="J168" s="27"/>
      <c r="K168" s="27"/>
      <c r="L168" s="27"/>
      <c r="M168" s="27"/>
      <c r="N168" s="27"/>
    </row>
    <row r="169" spans="1:14" s="31" customFormat="1" ht="14.25" hidden="1" customHeight="1" outlineLevel="3" x14ac:dyDescent="0.35">
      <c r="A169" s="42" t="s">
        <v>944</v>
      </c>
      <c r="B169" s="43" t="s">
        <v>258</v>
      </c>
      <c r="C169" s="110"/>
      <c r="D169" s="110"/>
      <c r="E169" s="110">
        <f>SUMIF(Balance!$AB$14:$AB$257,Egresos!A169,Balance!$U$14:$V$257)</f>
        <v>0</v>
      </c>
      <c r="F169" s="110"/>
      <c r="G169" s="27"/>
      <c r="H169" s="27"/>
      <c r="I169" s="27"/>
      <c r="J169" s="27"/>
      <c r="K169" s="27"/>
      <c r="L169" s="27"/>
      <c r="M169" s="27"/>
      <c r="N169" s="27"/>
    </row>
    <row r="170" spans="1:14" s="31" customFormat="1" ht="14.25" hidden="1" customHeight="1" outlineLevel="3" x14ac:dyDescent="0.35">
      <c r="A170" s="42" t="s">
        <v>945</v>
      </c>
      <c r="B170" s="43" t="s">
        <v>259</v>
      </c>
      <c r="C170" s="110"/>
      <c r="D170" s="110"/>
      <c r="E170" s="110">
        <f>SUMIF(Balance!$AB$14:$AB$257,Egresos!A170,Balance!$U$14:$V$257)</f>
        <v>0</v>
      </c>
      <c r="F170" s="110"/>
      <c r="G170" s="27"/>
      <c r="H170" s="27"/>
      <c r="I170" s="27"/>
      <c r="J170" s="27"/>
      <c r="K170" s="27"/>
      <c r="L170" s="27"/>
      <c r="M170" s="27"/>
      <c r="N170" s="27"/>
    </row>
    <row r="171" spans="1:14" s="31" customFormat="1" ht="14.25" hidden="1" customHeight="1" outlineLevel="3" x14ac:dyDescent="0.35">
      <c r="A171" s="42" t="s">
        <v>946</v>
      </c>
      <c r="B171" s="43" t="s">
        <v>282</v>
      </c>
      <c r="C171" s="110"/>
      <c r="D171" s="110"/>
      <c r="E171" s="110">
        <f>SUMIF(Balance!$AB$14:$AB$257,Egresos!A171,Balance!$U$14:$V$257)</f>
        <v>0</v>
      </c>
      <c r="F171" s="110"/>
      <c r="G171" s="27"/>
      <c r="H171" s="27"/>
      <c r="I171" s="27"/>
      <c r="J171" s="27"/>
      <c r="K171" s="27"/>
      <c r="L171" s="27"/>
      <c r="M171" s="27"/>
      <c r="N171" s="27"/>
    </row>
    <row r="172" spans="1:14" s="31" customFormat="1" ht="14.25" hidden="1" customHeight="1" outlineLevel="2" x14ac:dyDescent="0.35">
      <c r="A172" s="38" t="s">
        <v>947</v>
      </c>
      <c r="B172" s="39" t="s">
        <v>261</v>
      </c>
      <c r="C172" s="108">
        <f>SUM(C173+C174+C175+C176+C177+C178)</f>
        <v>101444</v>
      </c>
      <c r="D172" s="108">
        <f>SUM(D173+D174+D175+D176+D177+D178)</f>
        <v>136415</v>
      </c>
      <c r="E172" s="108">
        <f>SUM(E173+E174+E175+E176+E177+E178)</f>
        <v>107680.367</v>
      </c>
      <c r="F172" s="108">
        <f>SUM(F173+F174+F175+F176+F177+F178)</f>
        <v>28734.633000000002</v>
      </c>
      <c r="G172" s="27"/>
      <c r="H172" s="27"/>
      <c r="I172" s="27"/>
      <c r="J172" s="27"/>
      <c r="K172" s="27"/>
      <c r="L172" s="27"/>
      <c r="M172" s="27"/>
      <c r="N172" s="27"/>
    </row>
    <row r="173" spans="1:14" s="31" customFormat="1" ht="14.25" hidden="1" customHeight="1" outlineLevel="3" x14ac:dyDescent="0.35">
      <c r="A173" s="40" t="s">
        <v>948</v>
      </c>
      <c r="B173" s="41" t="s">
        <v>262</v>
      </c>
      <c r="C173" s="109"/>
      <c r="D173" s="109"/>
      <c r="E173" s="109">
        <f>SUMIF(Balance!$AB$14:$AB$257,Egresos!A173,Balance!$U$14:$V$257)</f>
        <v>0</v>
      </c>
      <c r="F173" s="109">
        <f t="shared" ref="F173:F175" si="22">+D173-E173</f>
        <v>0</v>
      </c>
      <c r="G173" s="27"/>
      <c r="H173" s="27"/>
      <c r="I173" s="27"/>
      <c r="J173" s="27"/>
      <c r="K173" s="27"/>
      <c r="L173" s="27"/>
      <c r="M173" s="27"/>
      <c r="N173" s="27"/>
    </row>
    <row r="174" spans="1:14" s="31" customFormat="1" ht="14.25" hidden="1" customHeight="1" outlineLevel="3" x14ac:dyDescent="0.35">
      <c r="A174" s="40" t="s">
        <v>949</v>
      </c>
      <c r="B174" s="41" t="s">
        <v>263</v>
      </c>
      <c r="C174" s="109"/>
      <c r="D174" s="109"/>
      <c r="E174" s="109">
        <f>SUMIF(Balance!$AB$14:$AB$257,Egresos!A174,Balance!$U$14:$V$257)</f>
        <v>0</v>
      </c>
      <c r="F174" s="109">
        <f t="shared" si="22"/>
        <v>0</v>
      </c>
      <c r="G174" s="27"/>
      <c r="H174" s="27"/>
      <c r="I174" s="27"/>
      <c r="J174" s="27"/>
      <c r="K174" s="27"/>
      <c r="L174" s="27"/>
      <c r="M174" s="27"/>
      <c r="N174" s="27"/>
    </row>
    <row r="175" spans="1:14" s="31" customFormat="1" ht="14.25" hidden="1" customHeight="1" outlineLevel="3" x14ac:dyDescent="0.35">
      <c r="A175" s="40" t="s">
        <v>950</v>
      </c>
      <c r="B175" s="41" t="s">
        <v>264</v>
      </c>
      <c r="C175" s="109"/>
      <c r="D175" s="109"/>
      <c r="E175" s="109">
        <f>SUMIF(Balance!$AB$14:$AB$257,Egresos!A175,Balance!$U$14:$V$257)</f>
        <v>0</v>
      </c>
      <c r="F175" s="109">
        <f t="shared" si="22"/>
        <v>0</v>
      </c>
      <c r="G175" s="27"/>
      <c r="H175" s="27"/>
      <c r="I175" s="27"/>
      <c r="J175" s="27"/>
      <c r="K175" s="27"/>
      <c r="L175" s="27"/>
      <c r="M175" s="27"/>
      <c r="N175" s="27"/>
    </row>
    <row r="176" spans="1:14" s="31" customFormat="1" ht="14.25" hidden="1" customHeight="1" outlineLevel="3" x14ac:dyDescent="0.35">
      <c r="A176" s="40" t="s">
        <v>721</v>
      </c>
      <c r="B176" s="41" t="s">
        <v>265</v>
      </c>
      <c r="C176" s="109">
        <v>101444</v>
      </c>
      <c r="D176" s="109">
        <v>136415</v>
      </c>
      <c r="E176" s="109">
        <f>SUMIF(Balance!$AB$14:$AB$257,Egresos!A176,Balance!$U$14:$V$257)</f>
        <v>107680.367</v>
      </c>
      <c r="F176" s="109">
        <f>+D176-E176</f>
        <v>28734.633000000002</v>
      </c>
      <c r="G176" s="27"/>
      <c r="H176" s="27"/>
      <c r="I176" s="27"/>
      <c r="J176" s="27"/>
      <c r="K176" s="27"/>
      <c r="L176" s="27"/>
      <c r="M176" s="27"/>
      <c r="N176" s="27"/>
    </row>
    <row r="177" spans="1:14" s="31" customFormat="1" ht="14.25" hidden="1" customHeight="1" outlineLevel="3" x14ac:dyDescent="0.35">
      <c r="A177" s="40" t="s">
        <v>951</v>
      </c>
      <c r="B177" s="41" t="s">
        <v>266</v>
      </c>
      <c r="C177" s="109"/>
      <c r="D177" s="109"/>
      <c r="E177" s="109">
        <f>SUMIF(Balance!$AB$14:$AB$257,Egresos!A177,Balance!$U$14:$V$257)</f>
        <v>0</v>
      </c>
      <c r="F177" s="109">
        <f t="shared" ref="F177:F178" si="23">+D177-E177</f>
        <v>0</v>
      </c>
      <c r="G177" s="27"/>
      <c r="H177" s="27"/>
      <c r="I177" s="27"/>
      <c r="J177" s="27"/>
      <c r="K177" s="27"/>
      <c r="L177" s="27"/>
      <c r="M177" s="27"/>
      <c r="N177" s="27"/>
    </row>
    <row r="178" spans="1:14" s="31" customFormat="1" ht="14.25" hidden="1" customHeight="1" outlineLevel="3" x14ac:dyDescent="0.35">
      <c r="A178" s="40" t="s">
        <v>952</v>
      </c>
      <c r="B178" s="41" t="s">
        <v>267</v>
      </c>
      <c r="C178" s="109"/>
      <c r="D178" s="109"/>
      <c r="E178" s="109">
        <f>SUMIF(Balance!$AB$14:$AB$257,Egresos!A178,Balance!$U$14:$V$257)</f>
        <v>0</v>
      </c>
      <c r="F178" s="109">
        <f t="shared" si="23"/>
        <v>0</v>
      </c>
      <c r="G178" s="27"/>
      <c r="H178" s="27"/>
      <c r="I178" s="27"/>
      <c r="J178" s="27"/>
      <c r="K178" s="27"/>
      <c r="L178" s="27"/>
      <c r="M178" s="27"/>
      <c r="N178" s="27"/>
    </row>
    <row r="179" spans="1:14" s="31" customFormat="1" ht="14.25" hidden="1" customHeight="1" outlineLevel="2" x14ac:dyDescent="0.35">
      <c r="A179" s="38" t="s">
        <v>953</v>
      </c>
      <c r="B179" s="39" t="s">
        <v>268</v>
      </c>
      <c r="C179" s="108">
        <f>SUM(C180)</f>
        <v>39825</v>
      </c>
      <c r="D179" s="108">
        <f>SUM(D180)</f>
        <v>231914</v>
      </c>
      <c r="E179" s="108">
        <f t="shared" ref="E179:F179" si="24">SUM(E180)</f>
        <v>191143.921</v>
      </c>
      <c r="F179" s="108">
        <f t="shared" si="24"/>
        <v>12442</v>
      </c>
      <c r="G179" s="27"/>
      <c r="H179" s="27"/>
      <c r="I179" s="27"/>
      <c r="J179" s="27"/>
      <c r="K179" s="27"/>
      <c r="L179" s="27"/>
      <c r="M179" s="27"/>
      <c r="N179" s="27"/>
    </row>
    <row r="180" spans="1:14" s="31" customFormat="1" ht="14.25" hidden="1" customHeight="1" outlineLevel="2" x14ac:dyDescent="0.35">
      <c r="A180" s="40" t="s">
        <v>954</v>
      </c>
      <c r="B180" s="41" t="s">
        <v>269</v>
      </c>
      <c r="C180" s="109">
        <v>39825</v>
      </c>
      <c r="D180" s="109">
        <v>231914</v>
      </c>
      <c r="E180" s="109">
        <f>SUMIF(Balance!$AB$14:$AB$257,Egresos!A180,Balance!$U$14:$V$257)</f>
        <v>191143.921</v>
      </c>
      <c r="F180" s="109">
        <v>12442</v>
      </c>
      <c r="G180" s="27"/>
      <c r="H180" s="27"/>
      <c r="I180" s="27"/>
      <c r="J180" s="27"/>
      <c r="K180" s="27"/>
      <c r="L180" s="27"/>
      <c r="M180" s="27"/>
      <c r="N180" s="27"/>
    </row>
    <row r="181" spans="1:14" s="31" customFormat="1" ht="14.25" hidden="1" customHeight="1" outlineLevel="1" x14ac:dyDescent="0.35">
      <c r="A181" s="36" t="s">
        <v>955</v>
      </c>
      <c r="B181" s="37" t="s">
        <v>283</v>
      </c>
      <c r="C181" s="107">
        <f>SUM(C182+C183+C184+C185+C190+C191+C192+C193)</f>
        <v>4152261</v>
      </c>
      <c r="D181" s="107">
        <f>SUM(D182+D183+D184+D185+D190+D191+D192+D193)</f>
        <v>3047076</v>
      </c>
      <c r="E181" s="107">
        <f>SUM(E182+E183+E184+E185+E190+E191+E192+E193)</f>
        <v>2517981.8339999998</v>
      </c>
      <c r="F181" s="107">
        <f>SUM(F182+F183+F184+F185+F190+F191+F192+F193)</f>
        <v>529094.1660000002</v>
      </c>
      <c r="G181" s="27"/>
      <c r="H181" s="27"/>
      <c r="I181" s="27"/>
      <c r="J181" s="27"/>
      <c r="K181" s="27"/>
      <c r="L181" s="27"/>
      <c r="M181" s="27"/>
      <c r="N181" s="27"/>
    </row>
    <row r="182" spans="1:14" s="31" customFormat="1" ht="14.25" hidden="1" customHeight="1" outlineLevel="2" x14ac:dyDescent="0.35">
      <c r="A182" s="38" t="s">
        <v>722</v>
      </c>
      <c r="B182" s="39" t="s">
        <v>284</v>
      </c>
      <c r="C182" s="108">
        <v>3462317</v>
      </c>
      <c r="D182" s="108">
        <v>3047076</v>
      </c>
      <c r="E182" s="108">
        <f>SUMIF(Balance!$AB$14:$AB$257,Egresos!A182,Balance!$U$14:$V$257)</f>
        <v>2517981.8339999998</v>
      </c>
      <c r="F182" s="108">
        <f t="shared" ref="F182:F190" si="25">+D182-E182</f>
        <v>529094.1660000002</v>
      </c>
      <c r="G182" s="27"/>
      <c r="H182" s="27"/>
      <c r="I182" s="27"/>
      <c r="J182" s="27"/>
      <c r="K182" s="27"/>
      <c r="L182" s="27"/>
      <c r="M182" s="27"/>
      <c r="N182" s="27"/>
    </row>
    <row r="183" spans="1:14" s="31" customFormat="1" ht="14.25" hidden="1" customHeight="1" outlineLevel="2" x14ac:dyDescent="0.35">
      <c r="A183" s="38" t="s">
        <v>956</v>
      </c>
      <c r="B183" s="39" t="s">
        <v>285</v>
      </c>
      <c r="C183" s="108"/>
      <c r="D183" s="108"/>
      <c r="E183" s="108">
        <f>SUMIF(Balance!$AB$14:$AB$257,Egresos!A183,Balance!$U$14:$V$257)</f>
        <v>0</v>
      </c>
      <c r="F183" s="108">
        <f t="shared" si="25"/>
        <v>0</v>
      </c>
      <c r="G183" s="27"/>
      <c r="H183" s="27"/>
      <c r="I183" s="27"/>
      <c r="J183" s="27"/>
      <c r="K183" s="27"/>
      <c r="L183" s="27"/>
      <c r="M183" s="27"/>
      <c r="N183" s="27"/>
    </row>
    <row r="184" spans="1:14" s="31" customFormat="1" ht="14.25" hidden="1" customHeight="1" outlineLevel="2" x14ac:dyDescent="0.35">
      <c r="A184" s="38" t="s">
        <v>957</v>
      </c>
      <c r="B184" s="39" t="s">
        <v>286</v>
      </c>
      <c r="C184" s="108"/>
      <c r="D184" s="108"/>
      <c r="E184" s="108">
        <f>SUMIF(Balance!$AB$14:$AB$257,Egresos!A184,Balance!$U$14:$V$257)</f>
        <v>0</v>
      </c>
      <c r="F184" s="108">
        <f t="shared" si="25"/>
        <v>0</v>
      </c>
      <c r="G184" s="27"/>
      <c r="H184" s="27"/>
      <c r="I184" s="27"/>
      <c r="J184" s="27"/>
      <c r="K184" s="27"/>
      <c r="L184" s="27"/>
      <c r="M184" s="27"/>
      <c r="N184" s="27"/>
    </row>
    <row r="185" spans="1:14" s="31" customFormat="1" ht="14.25" hidden="1" customHeight="1" outlineLevel="2" x14ac:dyDescent="0.35">
      <c r="A185" s="38" t="s">
        <v>958</v>
      </c>
      <c r="B185" s="39" t="s">
        <v>287</v>
      </c>
      <c r="C185" s="108">
        <f>SUM(C186+C187+C188+C189)</f>
        <v>171138</v>
      </c>
      <c r="D185" s="108">
        <f>SUM(D186+D187+D188+D189)</f>
        <v>0</v>
      </c>
      <c r="E185" s="108">
        <f>SUM(E186+E187+E188+E189)</f>
        <v>0</v>
      </c>
      <c r="F185" s="108">
        <f>SUM(F186+F187+F188+F189)</f>
        <v>0</v>
      </c>
      <c r="G185" s="27"/>
      <c r="H185" s="27"/>
      <c r="I185" s="27"/>
      <c r="J185" s="27"/>
      <c r="K185" s="27"/>
      <c r="L185" s="27"/>
      <c r="M185" s="27"/>
      <c r="N185" s="27"/>
    </row>
    <row r="186" spans="1:14" s="31" customFormat="1" ht="14.25" hidden="1" customHeight="1" outlineLevel="3" x14ac:dyDescent="0.35">
      <c r="A186" s="40" t="s">
        <v>959</v>
      </c>
      <c r="B186" s="40" t="s">
        <v>288</v>
      </c>
      <c r="C186" s="111">
        <v>143677</v>
      </c>
      <c r="D186" s="111">
        <v>0</v>
      </c>
      <c r="E186" s="111">
        <f>SUMIF(Balance!$AB$14:$AB$257,Egresos!A186,Balance!$U$14:$V$257)</f>
        <v>0</v>
      </c>
      <c r="F186" s="111">
        <f t="shared" si="25"/>
        <v>0</v>
      </c>
      <c r="G186" s="27"/>
      <c r="H186" s="27"/>
      <c r="I186" s="27"/>
      <c r="J186" s="27"/>
      <c r="K186" s="27"/>
      <c r="L186" s="27"/>
      <c r="M186" s="27"/>
      <c r="N186" s="27"/>
    </row>
    <row r="187" spans="1:14" s="31" customFormat="1" ht="14.25" hidden="1" customHeight="1" outlineLevel="3" x14ac:dyDescent="0.35">
      <c r="A187" s="40" t="s">
        <v>960</v>
      </c>
      <c r="B187" s="40" t="s">
        <v>248</v>
      </c>
      <c r="C187" s="111">
        <v>546</v>
      </c>
      <c r="D187" s="111">
        <v>0</v>
      </c>
      <c r="E187" s="111">
        <f>SUMIF(Balance!$AB$14:$AB$257,Egresos!A187,Balance!$U$14:$V$257)</f>
        <v>0</v>
      </c>
      <c r="F187" s="111">
        <f t="shared" si="25"/>
        <v>0</v>
      </c>
      <c r="G187" s="27"/>
      <c r="H187" s="27"/>
      <c r="I187" s="27"/>
      <c r="J187" s="27"/>
      <c r="K187" s="27"/>
      <c r="L187" s="27"/>
      <c r="M187" s="27"/>
      <c r="N187" s="27"/>
    </row>
    <row r="188" spans="1:14" s="31" customFormat="1" ht="14.25" hidden="1" customHeight="1" outlineLevel="3" x14ac:dyDescent="0.35">
      <c r="A188" s="40" t="s">
        <v>961</v>
      </c>
      <c r="B188" s="40" t="s">
        <v>261</v>
      </c>
      <c r="C188" s="111">
        <v>15381</v>
      </c>
      <c r="D188" s="111">
        <v>0</v>
      </c>
      <c r="E188" s="111">
        <f>SUMIF(Balance!$AB$14:$AB$257,Egresos!A188,Balance!$U$14:$V$257)</f>
        <v>0</v>
      </c>
      <c r="F188" s="111">
        <f t="shared" si="25"/>
        <v>0</v>
      </c>
      <c r="G188" s="27"/>
      <c r="H188" s="27"/>
      <c r="I188" s="27"/>
      <c r="J188" s="27"/>
      <c r="K188" s="27"/>
      <c r="L188" s="27"/>
      <c r="M188" s="27"/>
      <c r="N188" s="27"/>
    </row>
    <row r="189" spans="1:14" s="31" customFormat="1" ht="14.25" hidden="1" customHeight="1" outlineLevel="3" x14ac:dyDescent="0.35">
      <c r="A189" s="40" t="s">
        <v>962</v>
      </c>
      <c r="B189" s="40" t="s">
        <v>268</v>
      </c>
      <c r="C189" s="111">
        <v>11534</v>
      </c>
      <c r="D189" s="111">
        <v>0</v>
      </c>
      <c r="E189" s="111">
        <f>SUMIF(Balance!$AB$14:$AB$257,Egresos!A189,Balance!$U$14:$V$257)</f>
        <v>0</v>
      </c>
      <c r="F189" s="111">
        <f t="shared" si="25"/>
        <v>0</v>
      </c>
      <c r="G189" s="27"/>
      <c r="H189" s="27"/>
      <c r="I189" s="27"/>
      <c r="J189" s="27"/>
      <c r="K189" s="27"/>
      <c r="L189" s="27"/>
      <c r="M189" s="27"/>
      <c r="N189" s="27"/>
    </row>
    <row r="190" spans="1:14" s="31" customFormat="1" ht="14.25" hidden="1" customHeight="1" outlineLevel="2" x14ac:dyDescent="0.35">
      <c r="A190" s="38" t="s">
        <v>963</v>
      </c>
      <c r="B190" s="38" t="s">
        <v>289</v>
      </c>
      <c r="C190" s="115">
        <v>518806</v>
      </c>
      <c r="D190" s="115">
        <v>0</v>
      </c>
      <c r="E190" s="115">
        <f>SUMIF(Balance!$AB$14:$AB$257,Egresos!A190,Balance!$U$14:$V$257)</f>
        <v>0</v>
      </c>
      <c r="F190" s="115">
        <f t="shared" si="25"/>
        <v>0</v>
      </c>
      <c r="G190" s="27"/>
      <c r="H190" s="27"/>
      <c r="I190" s="27"/>
      <c r="J190" s="27"/>
      <c r="K190" s="27"/>
      <c r="L190" s="27"/>
      <c r="M190" s="27"/>
      <c r="N190" s="27"/>
    </row>
    <row r="191" spans="1:14" s="31" customFormat="1" ht="14.25" hidden="1" customHeight="1" outlineLevel="2" x14ac:dyDescent="0.35">
      <c r="A191" s="38" t="s">
        <v>964</v>
      </c>
      <c r="B191" s="39" t="s">
        <v>290</v>
      </c>
      <c r="C191" s="108"/>
      <c r="D191" s="108"/>
      <c r="E191" s="108">
        <f>SUMIF(Balance!$AB$14:$AB$257,Egresos!A191,Balance!$U$14:$V$257)</f>
        <v>0</v>
      </c>
      <c r="F191" s="108"/>
      <c r="G191" s="27"/>
      <c r="H191" s="27"/>
      <c r="I191" s="27"/>
      <c r="J191" s="27"/>
      <c r="K191" s="27"/>
      <c r="L191" s="27"/>
      <c r="M191" s="27"/>
      <c r="N191" s="27"/>
    </row>
    <row r="192" spans="1:14" s="31" customFormat="1" ht="14.25" hidden="1" customHeight="1" outlineLevel="2" x14ac:dyDescent="0.35">
      <c r="A192" s="38" t="s">
        <v>965</v>
      </c>
      <c r="B192" s="39" t="s">
        <v>291</v>
      </c>
      <c r="C192" s="108"/>
      <c r="D192" s="108"/>
      <c r="E192" s="108">
        <f>SUMIF(Balance!$AB$14:$AB$257,Egresos!A192,Balance!$U$14:$V$257)</f>
        <v>0</v>
      </c>
      <c r="F192" s="108"/>
      <c r="G192" s="27"/>
      <c r="H192" s="27"/>
      <c r="I192" s="27"/>
      <c r="J192" s="27"/>
      <c r="K192" s="27"/>
      <c r="L192" s="27"/>
      <c r="M192" s="27"/>
      <c r="N192" s="27"/>
    </row>
    <row r="193" spans="1:14" s="31" customFormat="1" ht="15.75" hidden="1" customHeight="1" outlineLevel="2" x14ac:dyDescent="0.35">
      <c r="A193" s="38" t="s">
        <v>966</v>
      </c>
      <c r="B193" s="38" t="s">
        <v>292</v>
      </c>
      <c r="C193" s="115">
        <f>SUM(C194+C195)</f>
        <v>0</v>
      </c>
      <c r="D193" s="115">
        <f>SUM(D194+D195)</f>
        <v>0</v>
      </c>
      <c r="E193" s="115">
        <f>SUM(E194+E195)</f>
        <v>0</v>
      </c>
      <c r="F193" s="115">
        <f>SUM(F194+F195)</f>
        <v>0</v>
      </c>
      <c r="G193" s="27"/>
      <c r="H193" s="27"/>
      <c r="I193" s="27"/>
      <c r="J193" s="27"/>
      <c r="K193" s="27"/>
      <c r="L193" s="27"/>
      <c r="M193" s="27"/>
      <c r="N193" s="27"/>
    </row>
    <row r="194" spans="1:14" s="31" customFormat="1" ht="14.25" hidden="1" customHeight="1" outlineLevel="3" x14ac:dyDescent="0.35">
      <c r="A194" s="40" t="s">
        <v>967</v>
      </c>
      <c r="B194" s="41" t="s">
        <v>293</v>
      </c>
      <c r="C194" s="109">
        <v>0</v>
      </c>
      <c r="D194" s="109">
        <v>0</v>
      </c>
      <c r="E194" s="109">
        <f>SUMIF(Balance!$AB$14:$AB$257,Egresos!A194,Balance!$U$14:$V$257)</f>
        <v>0</v>
      </c>
      <c r="F194" s="109">
        <f t="shared" ref="F194:F195" si="26">+D194-E194</f>
        <v>0</v>
      </c>
      <c r="G194" s="27"/>
      <c r="H194" s="27"/>
      <c r="I194" s="27"/>
      <c r="J194" s="27"/>
      <c r="K194" s="27"/>
      <c r="L194" s="27"/>
      <c r="M194" s="27"/>
      <c r="N194" s="27"/>
    </row>
    <row r="195" spans="1:14" s="31" customFormat="1" ht="14.25" hidden="1" customHeight="1" outlineLevel="3" x14ac:dyDescent="0.35">
      <c r="A195" s="40" t="s">
        <v>968</v>
      </c>
      <c r="B195" s="41" t="s">
        <v>292</v>
      </c>
      <c r="C195" s="109"/>
      <c r="D195" s="109">
        <v>0</v>
      </c>
      <c r="E195" s="109">
        <f>SUMIF(Balance!$AB$14:$AB$257,Egresos!A195,Balance!$U$14:$V$257)</f>
        <v>0</v>
      </c>
      <c r="F195" s="109">
        <f t="shared" si="26"/>
        <v>0</v>
      </c>
      <c r="G195" s="27"/>
      <c r="H195" s="27"/>
      <c r="I195" s="27"/>
      <c r="J195" s="27"/>
      <c r="K195" s="27"/>
      <c r="L195" s="27"/>
      <c r="M195" s="27"/>
      <c r="N195" s="27"/>
    </row>
    <row r="196" spans="1:14" s="31" customFormat="1" ht="14.25" hidden="1" customHeight="1" outlineLevel="1" x14ac:dyDescent="0.35">
      <c r="A196" s="36" t="s">
        <v>969</v>
      </c>
      <c r="B196" s="37" t="s">
        <v>294</v>
      </c>
      <c r="C196" s="107">
        <f>SUM(C197+C199+C203)</f>
        <v>0</v>
      </c>
      <c r="D196" s="107">
        <f>SUM(D197+D199+D203)</f>
        <v>0</v>
      </c>
      <c r="E196" s="107">
        <f>SUM(E197+E199+E203)</f>
        <v>0</v>
      </c>
      <c r="F196" s="107">
        <f>SUM(F197+F199+F203)</f>
        <v>0</v>
      </c>
      <c r="G196" s="27"/>
      <c r="H196" s="27"/>
      <c r="I196" s="27"/>
      <c r="J196" s="27"/>
      <c r="K196" s="27"/>
      <c r="L196" s="27"/>
      <c r="M196" s="27"/>
      <c r="N196" s="27"/>
    </row>
    <row r="197" spans="1:14" s="31" customFormat="1" ht="14.25" hidden="1" customHeight="1" outlineLevel="2" x14ac:dyDescent="0.35">
      <c r="A197" s="38" t="s">
        <v>970</v>
      </c>
      <c r="B197" s="39" t="s">
        <v>295</v>
      </c>
      <c r="C197" s="108">
        <f>SUM(C198)</f>
        <v>0</v>
      </c>
      <c r="D197" s="108">
        <f>SUM(D198)</f>
        <v>0</v>
      </c>
      <c r="E197" s="108">
        <f>SUM(E198)</f>
        <v>0</v>
      </c>
      <c r="F197" s="108">
        <f>SUM(F198)</f>
        <v>0</v>
      </c>
      <c r="G197" s="27"/>
      <c r="H197" s="27"/>
      <c r="I197" s="27"/>
      <c r="J197" s="27"/>
      <c r="K197" s="27"/>
      <c r="L197" s="27"/>
      <c r="M197" s="27"/>
      <c r="N197" s="27"/>
    </row>
    <row r="198" spans="1:14" s="31" customFormat="1" ht="14.25" hidden="1" customHeight="1" outlineLevel="3" x14ac:dyDescent="0.35">
      <c r="A198" s="40" t="s">
        <v>971</v>
      </c>
      <c r="B198" s="41" t="s">
        <v>296</v>
      </c>
      <c r="C198" s="109"/>
      <c r="D198" s="109"/>
      <c r="E198" s="109">
        <f>SUMIF(Balance!$AB$14:$AB$257,Egresos!A198,Balance!$U$14:$V$257)</f>
        <v>0</v>
      </c>
      <c r="F198" s="109"/>
      <c r="G198" s="27"/>
      <c r="H198" s="27"/>
      <c r="I198" s="27"/>
      <c r="J198" s="27"/>
      <c r="K198" s="27"/>
      <c r="L198" s="27"/>
      <c r="M198" s="27"/>
      <c r="N198" s="27"/>
    </row>
    <row r="199" spans="1:14" s="31" customFormat="1" ht="14.25" hidden="1" customHeight="1" outlineLevel="2" x14ac:dyDescent="0.35">
      <c r="A199" s="38" t="s">
        <v>972</v>
      </c>
      <c r="B199" s="39" t="s">
        <v>297</v>
      </c>
      <c r="C199" s="108">
        <f>SUM(C200+C201+C202)</f>
        <v>0</v>
      </c>
      <c r="D199" s="108">
        <f>SUM(D200+D201+D202)</f>
        <v>0</v>
      </c>
      <c r="E199" s="108">
        <f>SUM(E200+E201+E202)</f>
        <v>0</v>
      </c>
      <c r="F199" s="108">
        <f>SUM(F200+F201+F202)</f>
        <v>0</v>
      </c>
      <c r="G199" s="27"/>
      <c r="H199" s="27"/>
      <c r="I199" s="27"/>
      <c r="J199" s="27"/>
      <c r="K199" s="27"/>
      <c r="L199" s="27"/>
      <c r="M199" s="27"/>
      <c r="N199" s="27"/>
    </row>
    <row r="200" spans="1:14" s="31" customFormat="1" ht="14.25" hidden="1" customHeight="1" outlineLevel="3" x14ac:dyDescent="0.35">
      <c r="A200" s="40" t="s">
        <v>973</v>
      </c>
      <c r="B200" s="41" t="s">
        <v>298</v>
      </c>
      <c r="C200" s="109"/>
      <c r="D200" s="109"/>
      <c r="E200" s="109">
        <f>SUMIF(Balance!$AB$14:$AB$257,Egresos!A200,Balance!$U$14:$V$257)</f>
        <v>0</v>
      </c>
      <c r="F200" s="109"/>
      <c r="G200" s="27"/>
      <c r="H200" s="27"/>
      <c r="I200" s="27"/>
      <c r="J200" s="27"/>
      <c r="K200" s="27"/>
      <c r="L200" s="27"/>
      <c r="M200" s="27"/>
      <c r="N200" s="27"/>
    </row>
    <row r="201" spans="1:14" s="31" customFormat="1" ht="14.25" hidden="1" customHeight="1" outlineLevel="3" x14ac:dyDescent="0.35">
      <c r="A201" s="40" t="s">
        <v>974</v>
      </c>
      <c r="B201" s="41" t="s">
        <v>299</v>
      </c>
      <c r="C201" s="109"/>
      <c r="D201" s="109"/>
      <c r="E201" s="109">
        <f>SUMIF(Balance!$AB$14:$AB$257,Egresos!A201,Balance!$U$14:$V$257)</f>
        <v>0</v>
      </c>
      <c r="F201" s="109"/>
      <c r="G201" s="27"/>
      <c r="H201" s="27"/>
      <c r="I201" s="27"/>
      <c r="J201" s="27"/>
      <c r="K201" s="27"/>
      <c r="L201" s="27"/>
      <c r="M201" s="27"/>
      <c r="N201" s="27"/>
    </row>
    <row r="202" spans="1:14" s="31" customFormat="1" ht="14.25" hidden="1" customHeight="1" outlineLevel="3" x14ac:dyDescent="0.35">
      <c r="A202" s="40" t="s">
        <v>975</v>
      </c>
      <c r="B202" s="41" t="s">
        <v>300</v>
      </c>
      <c r="C202" s="109"/>
      <c r="D202" s="109"/>
      <c r="E202" s="109">
        <f>SUMIF(Balance!$AB$14:$AB$257,Egresos!A202,Balance!$U$14:$V$257)</f>
        <v>0</v>
      </c>
      <c r="F202" s="109"/>
      <c r="G202" s="27"/>
      <c r="H202" s="27"/>
      <c r="I202" s="27"/>
      <c r="J202" s="27"/>
      <c r="K202" s="27"/>
      <c r="L202" s="27"/>
      <c r="M202" s="27"/>
      <c r="N202" s="27"/>
    </row>
    <row r="203" spans="1:14" s="31" customFormat="1" ht="14.25" hidden="1" customHeight="1" outlineLevel="2" x14ac:dyDescent="0.35">
      <c r="A203" s="38" t="s">
        <v>976</v>
      </c>
      <c r="B203" s="39" t="s">
        <v>301</v>
      </c>
      <c r="C203" s="108"/>
      <c r="D203" s="108"/>
      <c r="E203" s="108">
        <f>SUMIF(Balance!$AB$14:$AB$257,Egresos!A203,Balance!$U$14:$V$257)</f>
        <v>0</v>
      </c>
      <c r="F203" s="108"/>
      <c r="G203" s="27"/>
      <c r="H203" s="27"/>
      <c r="I203" s="27"/>
      <c r="J203" s="27"/>
      <c r="K203" s="27"/>
      <c r="L203" s="27"/>
      <c r="M203" s="27"/>
      <c r="N203" s="27"/>
    </row>
    <row r="204" spans="1:14" s="31" customFormat="1" ht="14.25" customHeight="1" collapsed="1" x14ac:dyDescent="0.35">
      <c r="A204" s="34" t="s">
        <v>977</v>
      </c>
      <c r="B204" s="35" t="s">
        <v>302</v>
      </c>
      <c r="C204" s="106">
        <f>SUM(C205+C208+C212+C217+C235+C245+C254+C259+C272+C280+C286+C291)</f>
        <v>5073412</v>
      </c>
      <c r="D204" s="106">
        <f>SUM(D205+D208+D212+D217+D235+D245+D254+D259+D272+D280+D286+D291)</f>
        <v>5465745</v>
      </c>
      <c r="E204" s="106">
        <f>SUM(E205+E208+E212+E217+E235+E245+E254+E259+E272+E280+E286+E291)</f>
        <v>3626312.2330000005</v>
      </c>
      <c r="F204" s="106">
        <f>SUM(F205+F208+F212+F217+F235+F245+F254+F259+F272+F280+F286+F291)</f>
        <v>1839432.767</v>
      </c>
      <c r="G204" s="30" t="s">
        <v>174</v>
      </c>
      <c r="H204" s="27"/>
      <c r="I204" s="27"/>
      <c r="J204" s="27"/>
      <c r="K204" s="27"/>
      <c r="L204" s="27"/>
      <c r="M204" s="27"/>
      <c r="N204" s="27"/>
    </row>
    <row r="205" spans="1:14" s="31" customFormat="1" ht="14.25" customHeight="1" outlineLevel="1" x14ac:dyDescent="0.35">
      <c r="A205" s="36" t="s">
        <v>978</v>
      </c>
      <c r="B205" s="37" t="s">
        <v>303</v>
      </c>
      <c r="C205" s="107">
        <f>SUM(C206+C207)</f>
        <v>29327</v>
      </c>
      <c r="D205" s="107">
        <f>SUM(D206+D207)</f>
        <v>25987</v>
      </c>
      <c r="E205" s="107">
        <f>SUM(E206+E207)</f>
        <v>16252.044</v>
      </c>
      <c r="F205" s="107">
        <f>SUM(F206+F207)</f>
        <v>9734.9560000000001</v>
      </c>
      <c r="G205" s="27"/>
      <c r="H205" s="27"/>
      <c r="I205" s="27"/>
      <c r="J205" s="27"/>
      <c r="K205" s="27"/>
      <c r="L205" s="27"/>
      <c r="M205" s="27"/>
      <c r="N205" s="27"/>
    </row>
    <row r="206" spans="1:14" s="31" customFormat="1" ht="14.25" customHeight="1" outlineLevel="2" x14ac:dyDescent="0.35">
      <c r="A206" s="38" t="s">
        <v>723</v>
      </c>
      <c r="B206" s="39" t="s">
        <v>304</v>
      </c>
      <c r="C206" s="108">
        <v>29327</v>
      </c>
      <c r="D206" s="108">
        <v>25987</v>
      </c>
      <c r="E206" s="108">
        <f>SUMIF(Balance!$AB$14:$AB$257,Egresos!A206,Balance!$U$14:$V$257)</f>
        <v>16252.044</v>
      </c>
      <c r="F206" s="108">
        <f>+D206-E206</f>
        <v>9734.9560000000001</v>
      </c>
      <c r="G206" s="27"/>
      <c r="H206" s="27"/>
      <c r="I206" s="27"/>
      <c r="J206" s="27"/>
      <c r="K206" s="27"/>
      <c r="L206" s="27"/>
      <c r="M206" s="27"/>
      <c r="N206" s="27"/>
    </row>
    <row r="207" spans="1:14" s="31" customFormat="1" ht="14.25" customHeight="1" outlineLevel="2" x14ac:dyDescent="0.35">
      <c r="A207" s="38" t="s">
        <v>979</v>
      </c>
      <c r="B207" s="39" t="s">
        <v>305</v>
      </c>
      <c r="C207" s="108"/>
      <c r="D207" s="108"/>
      <c r="E207" s="108">
        <f>SUMIF(Balance!$AB$14:$AB$257,Egresos!A207,Balance!$U$14:$V$257)</f>
        <v>0</v>
      </c>
      <c r="F207" s="108">
        <f>+D207-E207</f>
        <v>0</v>
      </c>
      <c r="G207" s="27"/>
      <c r="H207" s="27"/>
      <c r="I207" s="27"/>
      <c r="J207" s="27"/>
      <c r="K207" s="27"/>
      <c r="L207" s="27"/>
      <c r="M207" s="27"/>
      <c r="N207" s="27"/>
    </row>
    <row r="208" spans="1:14" s="31" customFormat="1" ht="14.25" customHeight="1" outlineLevel="1" x14ac:dyDescent="0.35">
      <c r="A208" s="36" t="s">
        <v>980</v>
      </c>
      <c r="B208" s="37" t="s">
        <v>306</v>
      </c>
      <c r="C208" s="107">
        <f>SUM(C209+C210+C211)</f>
        <v>19985</v>
      </c>
      <c r="D208" s="107">
        <f>SUM(D209+D210+D211)</f>
        <v>22879</v>
      </c>
      <c r="E208" s="107">
        <f>SUM(E209+E210+E211)</f>
        <v>15655.819</v>
      </c>
      <c r="F208" s="107">
        <f>SUM(F209+F210+F211)</f>
        <v>7223.1810000000005</v>
      </c>
      <c r="G208" s="27"/>
      <c r="H208" s="27"/>
      <c r="I208" s="27"/>
      <c r="J208" s="27"/>
      <c r="K208" s="27"/>
      <c r="L208" s="27"/>
      <c r="M208" s="27"/>
      <c r="N208" s="27"/>
    </row>
    <row r="209" spans="1:14" s="31" customFormat="1" outlineLevel="2" x14ac:dyDescent="0.35">
      <c r="A209" s="38" t="s">
        <v>981</v>
      </c>
      <c r="B209" s="39" t="s">
        <v>307</v>
      </c>
      <c r="C209" s="108"/>
      <c r="D209" s="108"/>
      <c r="E209" s="108">
        <f>SUMIF(Balance!$AB$14:$AB$257,Egresos!A209,Balance!$U$14:$V$257)</f>
        <v>0</v>
      </c>
      <c r="F209" s="108">
        <f t="shared" ref="F209:F211" si="27">+D209-E209</f>
        <v>0</v>
      </c>
      <c r="G209" s="27"/>
      <c r="H209" s="27"/>
      <c r="I209" s="27"/>
      <c r="J209" s="27"/>
      <c r="K209" s="27"/>
      <c r="L209" s="27"/>
      <c r="M209" s="27"/>
      <c r="N209" s="27"/>
    </row>
    <row r="210" spans="1:14" s="31" customFormat="1" ht="14.25" customHeight="1" outlineLevel="2" x14ac:dyDescent="0.35">
      <c r="A210" s="38" t="s">
        <v>724</v>
      </c>
      <c r="B210" s="39" t="s">
        <v>308</v>
      </c>
      <c r="C210" s="108">
        <v>18025</v>
      </c>
      <c r="D210" s="108">
        <v>21722</v>
      </c>
      <c r="E210" s="108">
        <f>SUMIF(Balance!$AB$14:$AB$257,Egresos!A210,Balance!$U$14:$V$257)</f>
        <v>15655.819</v>
      </c>
      <c r="F210" s="108">
        <f t="shared" si="27"/>
        <v>6066.1810000000005</v>
      </c>
      <c r="G210" s="27"/>
      <c r="H210" s="27"/>
      <c r="I210" s="27"/>
      <c r="J210" s="27"/>
      <c r="K210" s="27"/>
      <c r="L210" s="27"/>
      <c r="M210" s="27"/>
      <c r="N210" s="27"/>
    </row>
    <row r="211" spans="1:14" s="31" customFormat="1" ht="14.25" customHeight="1" outlineLevel="2" x14ac:dyDescent="0.35">
      <c r="A211" s="38" t="s">
        <v>982</v>
      </c>
      <c r="B211" s="39" t="s">
        <v>309</v>
      </c>
      <c r="C211" s="108">
        <v>1960</v>
      </c>
      <c r="D211" s="108">
        <v>1157</v>
      </c>
      <c r="E211" s="108">
        <f>SUMIF(Balance!$AB$14:$AB$257,Egresos!A211,Balance!$U$14:$V$257)</f>
        <v>0</v>
      </c>
      <c r="F211" s="108">
        <f t="shared" si="27"/>
        <v>1157</v>
      </c>
      <c r="G211" s="27"/>
      <c r="H211" s="27"/>
      <c r="I211" s="27"/>
      <c r="J211" s="27"/>
      <c r="K211" s="27"/>
      <c r="L211" s="27"/>
      <c r="M211" s="27"/>
      <c r="N211" s="27"/>
    </row>
    <row r="212" spans="1:14" s="31" customFormat="1" ht="14.25" customHeight="1" outlineLevel="1" x14ac:dyDescent="0.35">
      <c r="A212" s="36" t="s">
        <v>983</v>
      </c>
      <c r="B212" s="37" t="s">
        <v>310</v>
      </c>
      <c r="C212" s="107">
        <f>SUM(C213+C214+C215+C216)</f>
        <v>45000</v>
      </c>
      <c r="D212" s="107">
        <f>SUM(D213+D214+D215+D216)</f>
        <v>44000</v>
      </c>
      <c r="E212" s="107">
        <f>SUM(E213+E214+E215+E216)</f>
        <v>39325.534</v>
      </c>
      <c r="F212" s="107">
        <f>SUM(F213+F214+F215+F216)</f>
        <v>4674.4660000000003</v>
      </c>
      <c r="G212" s="27"/>
      <c r="H212" s="27"/>
      <c r="I212" s="27"/>
      <c r="J212" s="27"/>
      <c r="K212" s="27"/>
      <c r="L212" s="27"/>
      <c r="M212" s="27"/>
      <c r="N212" s="27"/>
    </row>
    <row r="213" spans="1:14" s="31" customFormat="1" ht="14.25" customHeight="1" outlineLevel="2" x14ac:dyDescent="0.35">
      <c r="A213" s="38" t="s">
        <v>727</v>
      </c>
      <c r="B213" s="39" t="s">
        <v>311</v>
      </c>
      <c r="C213" s="108">
        <v>45000</v>
      </c>
      <c r="D213" s="108">
        <v>44000</v>
      </c>
      <c r="E213" s="108">
        <f>SUMIF(Balance!$AB$14:$AB$257,Egresos!A213,Balance!$U$14:$V$257)</f>
        <v>39325.534</v>
      </c>
      <c r="F213" s="108">
        <f t="shared" ref="F213:F216" si="28">+D213-E213</f>
        <v>4674.4660000000003</v>
      </c>
      <c r="G213" s="27"/>
      <c r="H213" s="27"/>
      <c r="I213" s="27"/>
      <c r="J213" s="27"/>
      <c r="K213" s="27"/>
      <c r="L213" s="27"/>
      <c r="M213" s="27"/>
      <c r="N213" s="27"/>
    </row>
    <row r="214" spans="1:14" s="31" customFormat="1" ht="14.25" customHeight="1" outlineLevel="2" x14ac:dyDescent="0.35">
      <c r="A214" s="38" t="s">
        <v>984</v>
      </c>
      <c r="B214" s="39" t="s">
        <v>312</v>
      </c>
      <c r="C214" s="108"/>
      <c r="D214" s="108">
        <v>0</v>
      </c>
      <c r="E214" s="108">
        <f>SUMIF(Balance!$AB$14:$AB$257,Egresos!A214,Balance!$U$14:$V$257)</f>
        <v>0</v>
      </c>
      <c r="F214" s="108">
        <f t="shared" si="28"/>
        <v>0</v>
      </c>
      <c r="G214" s="27"/>
      <c r="H214" s="27"/>
      <c r="I214" s="27"/>
      <c r="J214" s="27"/>
      <c r="K214" s="27"/>
      <c r="L214" s="27"/>
      <c r="M214" s="27"/>
      <c r="N214" s="27"/>
    </row>
    <row r="215" spans="1:14" s="31" customFormat="1" ht="14.25" customHeight="1" outlineLevel="2" x14ac:dyDescent="0.35">
      <c r="A215" s="38" t="s">
        <v>985</v>
      </c>
      <c r="B215" s="39" t="s">
        <v>313</v>
      </c>
      <c r="C215" s="108"/>
      <c r="D215" s="108">
        <v>0</v>
      </c>
      <c r="E215" s="108">
        <f>SUMIF(Balance!$AB$14:$AB$257,Egresos!A215,Balance!$U$14:$V$257)</f>
        <v>0</v>
      </c>
      <c r="F215" s="108">
        <f t="shared" si="28"/>
        <v>0</v>
      </c>
      <c r="G215" s="27"/>
      <c r="H215" s="27"/>
      <c r="I215" s="27"/>
      <c r="J215" s="27"/>
      <c r="K215" s="27"/>
      <c r="L215" s="27"/>
      <c r="M215" s="27"/>
      <c r="N215" s="27"/>
    </row>
    <row r="216" spans="1:14" s="31" customFormat="1" ht="14.25" customHeight="1" outlineLevel="2" x14ac:dyDescent="0.35">
      <c r="A216" s="38" t="s">
        <v>986</v>
      </c>
      <c r="B216" s="39" t="s">
        <v>314</v>
      </c>
      <c r="C216" s="108"/>
      <c r="D216" s="108"/>
      <c r="E216" s="108">
        <f>SUMIF(Balance!$AB$14:$AB$257,Egresos!A216,Balance!$U$14:$V$257)</f>
        <v>0</v>
      </c>
      <c r="F216" s="108">
        <f t="shared" si="28"/>
        <v>0</v>
      </c>
      <c r="G216" s="27"/>
      <c r="H216" s="27"/>
      <c r="I216" s="27"/>
      <c r="J216" s="27"/>
      <c r="K216" s="27"/>
      <c r="L216" s="27"/>
      <c r="M216" s="27"/>
      <c r="N216" s="27"/>
    </row>
    <row r="217" spans="1:14" s="31" customFormat="1" ht="14.25" customHeight="1" outlineLevel="1" x14ac:dyDescent="0.35">
      <c r="A217" s="36" t="s">
        <v>987</v>
      </c>
      <c r="B217" s="37" t="s">
        <v>315</v>
      </c>
      <c r="C217" s="107">
        <f>SUM(C218+C219+C220+C221+C222+C223+C224+C225+C226+C227+C228+C229+C230+C231+C232+C233+C234)</f>
        <v>2470095</v>
      </c>
      <c r="D217" s="107">
        <f>SUM(D218+D219+D220+D221+D222+D223+D224+D225+D226+D227+D228+D229+D230+D231+D232+D233+D234)</f>
        <v>2642641</v>
      </c>
      <c r="E217" s="107">
        <f>SUM(E218+E219+E220+E221+E222+E223+E224+E225+E226+E227+E228+E229+E230+E231+E232+E233+E234)</f>
        <v>1941681.574</v>
      </c>
      <c r="F217" s="107">
        <f>SUM(F218+F219+F220+F221+F222+F223+F224+F225+F226+F227+F228+F229+F230+F231+F232+F233+F234)</f>
        <v>700959.42600000009</v>
      </c>
      <c r="G217" s="27"/>
      <c r="H217" s="27"/>
      <c r="I217" s="27"/>
      <c r="J217" s="27"/>
      <c r="K217" s="27"/>
      <c r="L217" s="27"/>
      <c r="M217" s="27"/>
      <c r="N217" s="27"/>
    </row>
    <row r="218" spans="1:14" s="31" customFormat="1" ht="14.25" customHeight="1" outlineLevel="2" x14ac:dyDescent="0.35">
      <c r="A218" s="38" t="s">
        <v>988</v>
      </c>
      <c r="B218" s="39" t="s">
        <v>108</v>
      </c>
      <c r="C218" s="108">
        <v>152528</v>
      </c>
      <c r="D218" s="108">
        <v>141200</v>
      </c>
      <c r="E218" s="108">
        <f>SUMIF(Balance!$AB$14:$AB$257,Egresos!A218,Balance!$U$14:$V$257)</f>
        <v>35296.896999999997</v>
      </c>
      <c r="F218" s="108">
        <f t="shared" ref="F218:F279" si="29">+D218-E218</f>
        <v>105903.103</v>
      </c>
      <c r="G218" s="27"/>
      <c r="H218" s="27"/>
      <c r="I218" s="27"/>
      <c r="J218" s="27"/>
      <c r="K218" s="27"/>
      <c r="L218" s="27"/>
      <c r="M218" s="27"/>
      <c r="N218" s="27"/>
    </row>
    <row r="219" spans="1:14" s="31" customFormat="1" ht="14.25" customHeight="1" outlineLevel="2" x14ac:dyDescent="0.35">
      <c r="A219" s="38" t="s">
        <v>989</v>
      </c>
      <c r="B219" s="39" t="s">
        <v>109</v>
      </c>
      <c r="C219" s="108">
        <v>19454</v>
      </c>
      <c r="D219" s="108">
        <v>28654</v>
      </c>
      <c r="E219" s="108">
        <f>SUMIF(Balance!$AB$14:$AB$257,Egresos!A219,Balance!$U$14:$V$257)</f>
        <v>6714.6710000000003</v>
      </c>
      <c r="F219" s="108">
        <f t="shared" si="29"/>
        <v>21939.328999999998</v>
      </c>
      <c r="G219" s="27"/>
      <c r="H219" s="27"/>
      <c r="I219" s="27"/>
      <c r="J219" s="27"/>
      <c r="K219" s="27"/>
      <c r="L219" s="27"/>
      <c r="M219" s="27"/>
      <c r="N219" s="27"/>
    </row>
    <row r="220" spans="1:14" s="31" customFormat="1" ht="14.25" customHeight="1" outlineLevel="2" x14ac:dyDescent="0.35">
      <c r="A220" s="38" t="s">
        <v>729</v>
      </c>
      <c r="B220" s="39" t="s">
        <v>316</v>
      </c>
      <c r="C220" s="108">
        <v>273722</v>
      </c>
      <c r="D220" s="108">
        <v>407722</v>
      </c>
      <c r="E220" s="108">
        <f>SUMIF(Balance!$AB$14:$AB$257,Egresos!A220,Balance!$U$14:$V$257)</f>
        <v>204060.41200000001</v>
      </c>
      <c r="F220" s="108">
        <f t="shared" si="29"/>
        <v>203661.58799999999</v>
      </c>
      <c r="G220" s="27"/>
      <c r="H220" s="27"/>
      <c r="I220" s="27"/>
      <c r="J220" s="27"/>
      <c r="K220" s="27"/>
      <c r="L220" s="27"/>
      <c r="M220" s="27"/>
      <c r="N220" s="27"/>
    </row>
    <row r="221" spans="1:14" s="31" customFormat="1" ht="14.25" customHeight="1" outlineLevel="2" x14ac:dyDescent="0.35">
      <c r="A221" s="38" t="s">
        <v>731</v>
      </c>
      <c r="B221" s="39" t="s">
        <v>317</v>
      </c>
      <c r="C221" s="108">
        <v>1110017</v>
      </c>
      <c r="D221" s="108">
        <v>1094173</v>
      </c>
      <c r="E221" s="108">
        <f>SUMIF(Balance!$AB$14:$AB$257,Egresos!A221,Balance!$U$14:$V$257)</f>
        <v>965606.79799999995</v>
      </c>
      <c r="F221" s="108">
        <f t="shared" si="29"/>
        <v>128566.20200000005</v>
      </c>
      <c r="G221" s="27"/>
      <c r="H221" s="27"/>
      <c r="I221" s="27"/>
      <c r="J221" s="27"/>
      <c r="K221" s="27"/>
      <c r="L221" s="27"/>
      <c r="M221" s="27"/>
      <c r="N221" s="27"/>
    </row>
    <row r="222" spans="1:14" s="31" customFormat="1" ht="14.25" customHeight="1" outlineLevel="2" x14ac:dyDescent="0.35">
      <c r="A222" s="38" t="s">
        <v>732</v>
      </c>
      <c r="B222" s="39" t="s">
        <v>318</v>
      </c>
      <c r="C222" s="108">
        <v>518864</v>
      </c>
      <c r="D222" s="108">
        <v>593864</v>
      </c>
      <c r="E222" s="108">
        <f>SUMIF(Balance!$AB$14:$AB$257,Egresos!A222,Balance!$U$14:$V$257)</f>
        <v>572388.54599999997</v>
      </c>
      <c r="F222" s="108">
        <f t="shared" si="29"/>
        <v>21475.454000000027</v>
      </c>
      <c r="G222" s="27"/>
      <c r="H222" s="27"/>
      <c r="I222" s="27"/>
      <c r="J222" s="27"/>
      <c r="K222" s="27"/>
      <c r="L222" s="27"/>
      <c r="M222" s="27"/>
      <c r="N222" s="27"/>
    </row>
    <row r="223" spans="1:14" s="31" customFormat="1" ht="14.25" customHeight="1" outlineLevel="2" x14ac:dyDescent="0.35">
      <c r="A223" s="38" t="s">
        <v>990</v>
      </c>
      <c r="B223" s="39" t="s">
        <v>319</v>
      </c>
      <c r="C223" s="108"/>
      <c r="D223" s="108"/>
      <c r="E223" s="108">
        <f>SUMIF(Balance!$AB$14:$AB$257,Egresos!A223,Balance!$U$14:$V$257)</f>
        <v>0</v>
      </c>
      <c r="F223" s="108">
        <f t="shared" si="29"/>
        <v>0</v>
      </c>
      <c r="G223" s="27"/>
      <c r="H223" s="27"/>
      <c r="I223" s="27"/>
      <c r="J223" s="27"/>
      <c r="K223" s="27"/>
      <c r="L223" s="27"/>
      <c r="M223" s="27"/>
      <c r="N223" s="27"/>
    </row>
    <row r="224" spans="1:14" s="31" customFormat="1" ht="14.25" customHeight="1" outlineLevel="2" x14ac:dyDescent="0.35">
      <c r="A224" s="38" t="s">
        <v>733</v>
      </c>
      <c r="B224" s="39" t="s">
        <v>320</v>
      </c>
      <c r="C224" s="108">
        <v>21483</v>
      </c>
      <c r="D224" s="108">
        <v>20000</v>
      </c>
      <c r="E224" s="108">
        <f>SUMIF(Balance!$AB$14:$AB$257,Egresos!A224,Balance!$U$14:$V$257)</f>
        <v>4120.2550000000001</v>
      </c>
      <c r="F224" s="108">
        <f t="shared" si="29"/>
        <v>15879.744999999999</v>
      </c>
      <c r="G224" s="27"/>
      <c r="H224" s="27"/>
      <c r="I224" s="27"/>
      <c r="J224" s="27"/>
      <c r="K224" s="27"/>
      <c r="L224" s="27"/>
      <c r="M224" s="27"/>
      <c r="N224" s="27"/>
    </row>
    <row r="225" spans="1:14" s="31" customFormat="1" ht="14.25" customHeight="1" outlineLevel="2" x14ac:dyDescent="0.35">
      <c r="A225" s="38" t="s">
        <v>991</v>
      </c>
      <c r="B225" s="39" t="s">
        <v>321</v>
      </c>
      <c r="C225" s="108">
        <v>2019</v>
      </c>
      <c r="D225" s="108">
        <v>453</v>
      </c>
      <c r="E225" s="108">
        <f>SUMIF(Balance!$AB$14:$AB$257,Egresos!A225,Balance!$U$14:$V$257)</f>
        <v>0</v>
      </c>
      <c r="F225" s="108">
        <f t="shared" si="29"/>
        <v>453</v>
      </c>
      <c r="G225" s="27"/>
      <c r="H225" s="27"/>
      <c r="I225" s="27"/>
      <c r="J225" s="27"/>
      <c r="K225" s="27"/>
      <c r="L225" s="27"/>
      <c r="M225" s="27"/>
      <c r="N225" s="27"/>
    </row>
    <row r="226" spans="1:14" s="31" customFormat="1" ht="14.25" customHeight="1" outlineLevel="2" x14ac:dyDescent="0.35">
      <c r="A226" s="38" t="s">
        <v>992</v>
      </c>
      <c r="B226" s="39" t="s">
        <v>114</v>
      </c>
      <c r="C226" s="108">
        <v>15980</v>
      </c>
      <c r="D226" s="108">
        <v>18980</v>
      </c>
      <c r="E226" s="108">
        <f>SUMIF(Balance!$AB$14:$AB$257,Egresos!A226,Balance!$U$14:$V$257)</f>
        <v>710.07299999999998</v>
      </c>
      <c r="F226" s="108">
        <f t="shared" si="29"/>
        <v>18269.927</v>
      </c>
      <c r="G226" s="27"/>
      <c r="H226" s="27"/>
      <c r="I226" s="27"/>
      <c r="J226" s="27"/>
      <c r="K226" s="27"/>
      <c r="L226" s="27"/>
      <c r="M226" s="27"/>
      <c r="N226" s="27"/>
    </row>
    <row r="227" spans="1:14" s="31" customFormat="1" ht="14.25" customHeight="1" outlineLevel="2" x14ac:dyDescent="0.35">
      <c r="A227" s="38" t="s">
        <v>734</v>
      </c>
      <c r="B227" s="39" t="s">
        <v>322</v>
      </c>
      <c r="C227" s="108">
        <v>66454</v>
      </c>
      <c r="D227" s="108">
        <v>23000</v>
      </c>
      <c r="E227" s="108">
        <f>SUMIF(Balance!$AB$14:$AB$257,Egresos!A227,Balance!$U$14:$V$257)</f>
        <v>15027.303</v>
      </c>
      <c r="F227" s="108">
        <f t="shared" si="29"/>
        <v>7972.6970000000001</v>
      </c>
      <c r="G227" s="27"/>
      <c r="H227" s="27"/>
      <c r="I227" s="27"/>
      <c r="J227" s="27"/>
      <c r="K227" s="27"/>
      <c r="L227" s="27"/>
      <c r="M227" s="27"/>
      <c r="N227" s="27"/>
    </row>
    <row r="228" spans="1:14" s="31" customFormat="1" ht="14.25" customHeight="1" outlineLevel="2" x14ac:dyDescent="0.35">
      <c r="A228" s="38" t="s">
        <v>993</v>
      </c>
      <c r="B228" s="39" t="s">
        <v>323</v>
      </c>
      <c r="C228" s="108">
        <v>0</v>
      </c>
      <c r="D228" s="108">
        <v>0</v>
      </c>
      <c r="E228" s="108">
        <f>SUMIF(Balance!$AB$14:$AB$257,Egresos!A228,Balance!$U$14:$V$257)</f>
        <v>0</v>
      </c>
      <c r="F228" s="108">
        <f t="shared" si="29"/>
        <v>0</v>
      </c>
      <c r="G228" s="27"/>
      <c r="H228" s="27"/>
      <c r="I228" s="27"/>
      <c r="J228" s="27"/>
      <c r="K228" s="27"/>
      <c r="L228" s="27"/>
      <c r="M228" s="27"/>
      <c r="N228" s="27"/>
    </row>
    <row r="229" spans="1:14" s="31" customFormat="1" ht="14.25" customHeight="1" outlineLevel="2" x14ac:dyDescent="0.35">
      <c r="A229" s="38" t="s">
        <v>735</v>
      </c>
      <c r="B229" s="39" t="s">
        <v>324</v>
      </c>
      <c r="C229" s="108">
        <v>0</v>
      </c>
      <c r="D229" s="108">
        <v>3547</v>
      </c>
      <c r="E229" s="108">
        <f>SUMIF(Balance!$AB$14:$AB$257,Egresos!A229,Balance!$U$14:$V$257)</f>
        <v>3546.6030000000001</v>
      </c>
      <c r="F229" s="108">
        <f t="shared" si="29"/>
        <v>0.39699999999993452</v>
      </c>
      <c r="G229" s="27"/>
      <c r="H229" s="27"/>
      <c r="I229" s="27"/>
      <c r="J229" s="27"/>
      <c r="K229" s="27"/>
      <c r="L229" s="27"/>
      <c r="M229" s="27"/>
      <c r="N229" s="27"/>
    </row>
    <row r="230" spans="1:14" s="31" customFormat="1" ht="14.25" customHeight="1" outlineLevel="2" x14ac:dyDescent="0.35">
      <c r="A230" s="38" t="s">
        <v>736</v>
      </c>
      <c r="B230" s="39" t="s">
        <v>120</v>
      </c>
      <c r="C230" s="108">
        <v>15792</v>
      </c>
      <c r="D230" s="108">
        <v>38600</v>
      </c>
      <c r="E230" s="108">
        <f>SUMIF(Balance!$AB$14:$AB$257,Egresos!A230,Balance!$U$14:$V$257)</f>
        <v>7782.8959999999997</v>
      </c>
      <c r="F230" s="108">
        <f t="shared" si="29"/>
        <v>30817.103999999999</v>
      </c>
      <c r="G230" s="27"/>
      <c r="H230" s="27"/>
      <c r="I230" s="27"/>
      <c r="J230" s="27"/>
      <c r="K230" s="27"/>
      <c r="L230" s="27"/>
      <c r="M230" s="27"/>
      <c r="N230" s="27"/>
    </row>
    <row r="231" spans="1:14" s="31" customFormat="1" ht="14.25" customHeight="1" outlineLevel="2" x14ac:dyDescent="0.35">
      <c r="A231" s="38" t="s">
        <v>994</v>
      </c>
      <c r="B231" s="39" t="s">
        <v>325</v>
      </c>
      <c r="C231" s="108"/>
      <c r="D231" s="108"/>
      <c r="E231" s="108">
        <f>SUMIF(Balance!$AB$14:$AB$257,Egresos!A231,Balance!$U$14:$V$257)</f>
        <v>0</v>
      </c>
      <c r="F231" s="108">
        <f t="shared" si="29"/>
        <v>0</v>
      </c>
      <c r="G231" s="27"/>
      <c r="H231" s="27"/>
      <c r="I231" s="27"/>
      <c r="J231" s="27"/>
      <c r="K231" s="27"/>
      <c r="L231" s="27"/>
      <c r="M231" s="27"/>
      <c r="N231" s="27"/>
    </row>
    <row r="232" spans="1:14" s="31" customFormat="1" ht="14.25" customHeight="1" outlineLevel="2" x14ac:dyDescent="0.35">
      <c r="A232" s="38" t="s">
        <v>995</v>
      </c>
      <c r="B232" s="39" t="s">
        <v>326</v>
      </c>
      <c r="C232" s="108"/>
      <c r="D232" s="108"/>
      <c r="E232" s="108">
        <f>SUMIF(Balance!$AB$14:$AB$257,Egresos!A232,Balance!$U$14:$V$257)</f>
        <v>0</v>
      </c>
      <c r="F232" s="108">
        <f t="shared" si="29"/>
        <v>0</v>
      </c>
      <c r="G232" s="27"/>
      <c r="H232" s="27"/>
      <c r="I232" s="27"/>
      <c r="J232" s="27"/>
      <c r="K232" s="27"/>
      <c r="L232" s="27"/>
      <c r="M232" s="27"/>
      <c r="N232" s="27"/>
    </row>
    <row r="233" spans="1:14" s="31" customFormat="1" ht="14.25" customHeight="1" outlineLevel="2" x14ac:dyDescent="0.35">
      <c r="A233" s="38" t="s">
        <v>996</v>
      </c>
      <c r="B233" s="39" t="s">
        <v>327</v>
      </c>
      <c r="C233" s="108"/>
      <c r="D233" s="108"/>
      <c r="E233" s="108">
        <f>SUMIF(Balance!$AB$14:$AB$257,Egresos!A233,Balance!$U$14:$V$257)</f>
        <v>0</v>
      </c>
      <c r="F233" s="108">
        <f t="shared" si="29"/>
        <v>0</v>
      </c>
      <c r="G233" s="27"/>
      <c r="H233" s="27"/>
      <c r="I233" s="27"/>
      <c r="J233" s="27"/>
      <c r="K233" s="27"/>
      <c r="L233" s="27"/>
      <c r="M233" s="27"/>
      <c r="N233" s="27"/>
    </row>
    <row r="234" spans="1:14" s="31" customFormat="1" ht="14.25" customHeight="1" outlineLevel="2" x14ac:dyDescent="0.35">
      <c r="A234" s="38" t="s">
        <v>737</v>
      </c>
      <c r="B234" s="39" t="s">
        <v>328</v>
      </c>
      <c r="C234" s="108">
        <v>273782</v>
      </c>
      <c r="D234" s="108">
        <v>272448</v>
      </c>
      <c r="E234" s="108">
        <f>SUMIF(Balance!$AB$14:$AB$257,Egresos!A234,Balance!$U$14:$V$257)</f>
        <v>126427.12</v>
      </c>
      <c r="F234" s="108">
        <f t="shared" si="29"/>
        <v>146020.88</v>
      </c>
      <c r="G234" s="27"/>
      <c r="H234" s="27"/>
      <c r="I234" s="27"/>
      <c r="J234" s="27"/>
      <c r="K234" s="27"/>
      <c r="L234" s="27"/>
      <c r="M234" s="27"/>
      <c r="N234" s="27"/>
    </row>
    <row r="235" spans="1:14" s="31" customFormat="1" ht="14.25" customHeight="1" outlineLevel="1" x14ac:dyDescent="0.35">
      <c r="A235" s="36" t="s">
        <v>997</v>
      </c>
      <c r="B235" s="37" t="s">
        <v>329</v>
      </c>
      <c r="C235" s="107">
        <f>SUM(C236+C237+C238+C239+C240+C241+C242+C243+C244)</f>
        <v>365127</v>
      </c>
      <c r="D235" s="107">
        <f>SUM(D236+D237+D238+D239+D240+D241+D242+D243+D244)</f>
        <v>448720</v>
      </c>
      <c r="E235" s="107">
        <f>SUM(E236+E237+E238+E239+E240+E241+E242+E243+E244)</f>
        <v>267848.83600000001</v>
      </c>
      <c r="F235" s="107">
        <f>SUM(F236+F237+F238+F239+F240+F241+F242+F243+F244)</f>
        <v>180871.16399999999</v>
      </c>
      <c r="G235" s="27"/>
      <c r="H235" s="27"/>
      <c r="I235" s="27"/>
      <c r="J235" s="27"/>
      <c r="K235" s="27"/>
      <c r="L235" s="27"/>
      <c r="M235" s="27"/>
      <c r="N235" s="27"/>
    </row>
    <row r="236" spans="1:14" s="31" customFormat="1" ht="14.25" customHeight="1" outlineLevel="2" x14ac:dyDescent="0.35">
      <c r="A236" s="38" t="s">
        <v>738</v>
      </c>
      <c r="B236" s="39" t="s">
        <v>124</v>
      </c>
      <c r="C236" s="108">
        <v>45817</v>
      </c>
      <c r="D236" s="108">
        <v>130000</v>
      </c>
      <c r="E236" s="108">
        <f>SUMIF(Balance!$AB$14:$AB$257,Egresos!A236,Balance!$U$14:$V$257)</f>
        <v>92355.726999999999</v>
      </c>
      <c r="F236" s="108">
        <f t="shared" si="29"/>
        <v>37644.273000000001</v>
      </c>
      <c r="G236" s="27"/>
      <c r="H236" s="27"/>
      <c r="I236" s="27"/>
      <c r="J236" s="27"/>
      <c r="K236" s="27"/>
      <c r="L236" s="27"/>
      <c r="M236" s="27"/>
      <c r="N236" s="27"/>
    </row>
    <row r="237" spans="1:14" s="31" customFormat="1" ht="14.25" customHeight="1" outlineLevel="2" x14ac:dyDescent="0.35">
      <c r="A237" s="38" t="s">
        <v>739</v>
      </c>
      <c r="B237" s="39" t="s">
        <v>330</v>
      </c>
      <c r="C237" s="108">
        <v>64700</v>
      </c>
      <c r="D237" s="108">
        <v>64700</v>
      </c>
      <c r="E237" s="108">
        <f>SUMIF(Balance!$AB$14:$AB$257,Egresos!A237,Balance!$U$14:$V$257)</f>
        <v>42524.32</v>
      </c>
      <c r="F237" s="108">
        <f t="shared" si="29"/>
        <v>22175.68</v>
      </c>
      <c r="G237" s="27"/>
      <c r="H237" s="27"/>
      <c r="I237" s="27"/>
      <c r="J237" s="27"/>
      <c r="K237" s="27"/>
      <c r="L237" s="27"/>
      <c r="M237" s="27"/>
      <c r="N237" s="27"/>
    </row>
    <row r="238" spans="1:14" s="31" customFormat="1" ht="14.25" customHeight="1" outlineLevel="2" x14ac:dyDescent="0.35">
      <c r="A238" s="38" t="s">
        <v>741</v>
      </c>
      <c r="B238" s="39" t="s">
        <v>331</v>
      </c>
      <c r="C238" s="108">
        <v>25236</v>
      </c>
      <c r="D238" s="108">
        <v>24646</v>
      </c>
      <c r="E238" s="108">
        <f>SUMIF(Balance!$AB$14:$AB$257,Egresos!A238,Balance!$U$14:$V$257)</f>
        <v>2729.9050000000002</v>
      </c>
      <c r="F238" s="108">
        <f t="shared" si="29"/>
        <v>21916.095000000001</v>
      </c>
      <c r="G238" s="27"/>
      <c r="H238" s="27"/>
      <c r="I238" s="27"/>
      <c r="J238" s="27"/>
      <c r="K238" s="27"/>
      <c r="L238" s="27"/>
      <c r="M238" s="27"/>
      <c r="N238" s="27"/>
    </row>
    <row r="239" spans="1:14" s="31" customFormat="1" ht="14.25" customHeight="1" outlineLevel="2" x14ac:dyDescent="0.35">
      <c r="A239" s="38" t="s">
        <v>998</v>
      </c>
      <c r="B239" s="39" t="s">
        <v>332</v>
      </c>
      <c r="C239" s="108">
        <v>0</v>
      </c>
      <c r="D239" s="108">
        <v>0</v>
      </c>
      <c r="E239" s="108">
        <f>SUMIF(Balance!$AB$14:$AB$257,Egresos!A239,Balance!$U$14:$V$257)</f>
        <v>0</v>
      </c>
      <c r="F239" s="108">
        <f t="shared" si="29"/>
        <v>0</v>
      </c>
      <c r="G239" s="27"/>
      <c r="H239" s="27"/>
      <c r="I239" s="27"/>
      <c r="J239" s="27"/>
      <c r="K239" s="27"/>
      <c r="L239" s="27"/>
      <c r="M239" s="27"/>
      <c r="N239" s="27"/>
    </row>
    <row r="240" spans="1:14" s="31" customFormat="1" ht="14.25" customHeight="1" outlineLevel="2" x14ac:dyDescent="0.35">
      <c r="A240" s="38" t="s">
        <v>742</v>
      </c>
      <c r="B240" s="39" t="s">
        <v>128</v>
      </c>
      <c r="C240" s="108">
        <v>118800</v>
      </c>
      <c r="D240" s="108">
        <v>118800</v>
      </c>
      <c r="E240" s="108">
        <f>SUMIF(Balance!$AB$14:$AB$257,Egresos!A240,Balance!$U$14:$V$257)</f>
        <v>48629.101999999999</v>
      </c>
      <c r="F240" s="108">
        <f t="shared" si="29"/>
        <v>70170.898000000001</v>
      </c>
      <c r="G240" s="27"/>
      <c r="H240" s="27"/>
      <c r="I240" s="27"/>
      <c r="J240" s="27"/>
      <c r="K240" s="27"/>
      <c r="L240" s="27"/>
      <c r="M240" s="27"/>
      <c r="N240" s="27"/>
    </row>
    <row r="241" spans="1:14" s="31" customFormat="1" ht="14.25" customHeight="1" outlineLevel="2" x14ac:dyDescent="0.35">
      <c r="A241" s="38" t="s">
        <v>743</v>
      </c>
      <c r="B241" s="39" t="s">
        <v>130</v>
      </c>
      <c r="C241" s="108">
        <v>52800</v>
      </c>
      <c r="D241" s="108">
        <v>52800</v>
      </c>
      <c r="E241" s="108">
        <f>SUMIF(Balance!$AB$14:$AB$257,Egresos!A241,Balance!$U$14:$V$257)</f>
        <v>44993.080999999998</v>
      </c>
      <c r="F241" s="108">
        <f t="shared" si="29"/>
        <v>7806.9190000000017</v>
      </c>
      <c r="G241" s="27"/>
      <c r="H241" s="27"/>
      <c r="I241" s="27"/>
      <c r="J241" s="27"/>
      <c r="K241" s="27"/>
      <c r="L241" s="27"/>
      <c r="M241" s="27"/>
      <c r="N241" s="27"/>
    </row>
    <row r="242" spans="1:14" s="31" customFormat="1" ht="14.25" customHeight="1" outlineLevel="2" x14ac:dyDescent="0.35">
      <c r="A242" s="38" t="s">
        <v>744</v>
      </c>
      <c r="B242" s="39" t="s">
        <v>132</v>
      </c>
      <c r="C242" s="108">
        <v>57774</v>
      </c>
      <c r="D242" s="108">
        <v>57774</v>
      </c>
      <c r="E242" s="108">
        <f>SUMIF(Balance!$AB$14:$AB$257,Egresos!A242,Balance!$U$14:$V$257)</f>
        <v>36616.701000000001</v>
      </c>
      <c r="F242" s="108">
        <f t="shared" si="29"/>
        <v>21157.298999999999</v>
      </c>
      <c r="G242" s="27"/>
      <c r="H242" s="27"/>
      <c r="I242" s="27"/>
      <c r="J242" s="27"/>
      <c r="K242" s="27"/>
      <c r="L242" s="27"/>
      <c r="M242" s="27"/>
      <c r="N242" s="27"/>
    </row>
    <row r="243" spans="1:14" s="31" customFormat="1" ht="14.25" customHeight="1" outlineLevel="2" x14ac:dyDescent="0.35">
      <c r="A243" s="38" t="s">
        <v>746</v>
      </c>
      <c r="B243" s="39" t="s">
        <v>333</v>
      </c>
      <c r="C243" s="108"/>
      <c r="D243" s="108">
        <v>0</v>
      </c>
      <c r="E243" s="108">
        <f>SUMIF(Balance!$AB$14:$AB$257,Egresos!A243,Balance!$U$14:$V$257)</f>
        <v>0</v>
      </c>
      <c r="F243" s="108">
        <f t="shared" si="29"/>
        <v>0</v>
      </c>
      <c r="G243" s="27"/>
      <c r="H243" s="27"/>
      <c r="I243" s="27"/>
      <c r="J243" s="27"/>
      <c r="K243" s="27"/>
      <c r="L243" s="27"/>
      <c r="M243" s="27"/>
      <c r="N243" s="27"/>
    </row>
    <row r="244" spans="1:14" s="31" customFormat="1" ht="14.25" customHeight="1" outlineLevel="2" x14ac:dyDescent="0.35">
      <c r="A244" s="38" t="s">
        <v>749</v>
      </c>
      <c r="B244" s="39" t="s">
        <v>328</v>
      </c>
      <c r="C244" s="108">
        <v>0</v>
      </c>
      <c r="D244" s="108">
        <v>0</v>
      </c>
      <c r="E244" s="108">
        <f>SUMIF(Balance!$AB$14:$AB$257,Egresos!A244,Balance!$U$14:$V$257)</f>
        <v>0</v>
      </c>
      <c r="F244" s="108">
        <f t="shared" si="29"/>
        <v>0</v>
      </c>
      <c r="G244" s="27"/>
      <c r="H244" s="27"/>
      <c r="I244" s="27"/>
      <c r="J244" s="27"/>
      <c r="K244" s="27"/>
      <c r="L244" s="27"/>
      <c r="M244" s="27"/>
      <c r="N244" s="27"/>
    </row>
    <row r="245" spans="1:14" s="31" customFormat="1" ht="14.25" customHeight="1" outlineLevel="1" x14ac:dyDescent="0.35">
      <c r="A245" s="36" t="s">
        <v>999</v>
      </c>
      <c r="B245" s="36" t="s">
        <v>334</v>
      </c>
      <c r="C245" s="116">
        <f>SUM(C246+C247+C248+C249+C250+C251+C252+C253)</f>
        <v>294560</v>
      </c>
      <c r="D245" s="116">
        <f>SUM(D246+D247+D248+D249+D250+D251+D252+D253)</f>
        <v>312602</v>
      </c>
      <c r="E245" s="116">
        <f>SUM(E246+E247+E248+E249+E250+E251+E252+E253)</f>
        <v>119169.893</v>
      </c>
      <c r="F245" s="116">
        <f>SUM(F246+F247+F248+F249+F250+F251+F252+F253)</f>
        <v>193432.10700000002</v>
      </c>
      <c r="G245" s="27"/>
      <c r="H245" s="27"/>
      <c r="I245" s="27"/>
      <c r="J245" s="27"/>
      <c r="K245" s="27"/>
      <c r="L245" s="27"/>
      <c r="M245" s="27"/>
      <c r="N245" s="27"/>
    </row>
    <row r="246" spans="1:14" s="31" customFormat="1" ht="14.25" customHeight="1" outlineLevel="2" x14ac:dyDescent="0.35">
      <c r="A246" s="38" t="s">
        <v>750</v>
      </c>
      <c r="B246" s="39" t="s">
        <v>134</v>
      </c>
      <c r="C246" s="108">
        <v>131250</v>
      </c>
      <c r="D246" s="108">
        <v>140292</v>
      </c>
      <c r="E246" s="108">
        <f>SUMIF(Balance!$AB$14:$AB$257,Egresos!A246,Balance!$U$14:$V$257)</f>
        <v>51574.824999999997</v>
      </c>
      <c r="F246" s="108">
        <f t="shared" si="29"/>
        <v>88717.175000000003</v>
      </c>
      <c r="G246" s="27"/>
      <c r="H246" s="27"/>
      <c r="I246" s="27"/>
      <c r="J246" s="27"/>
      <c r="K246" s="27"/>
      <c r="L246" s="27"/>
      <c r="M246" s="27"/>
      <c r="N246" s="27"/>
    </row>
    <row r="247" spans="1:14" s="31" customFormat="1" ht="14.25" customHeight="1" outlineLevel="2" x14ac:dyDescent="0.35">
      <c r="A247" s="38" t="s">
        <v>752</v>
      </c>
      <c r="B247" s="39" t="s">
        <v>335</v>
      </c>
      <c r="C247" s="108">
        <v>70000</v>
      </c>
      <c r="D247" s="108">
        <v>70000</v>
      </c>
      <c r="E247" s="108">
        <f>SUMIF(Balance!$AB$14:$AB$257,Egresos!A247,Balance!$U$14:$V$257)</f>
        <v>11864.281999999999</v>
      </c>
      <c r="F247" s="108">
        <f t="shared" si="29"/>
        <v>58135.718000000001</v>
      </c>
      <c r="G247" s="27"/>
      <c r="H247" s="27"/>
      <c r="I247" s="27"/>
      <c r="J247" s="27"/>
      <c r="K247" s="27"/>
      <c r="L247" s="27"/>
      <c r="M247" s="27"/>
      <c r="N247" s="27"/>
    </row>
    <row r="248" spans="1:14" s="31" customFormat="1" ht="14.25" customHeight="1" outlineLevel="2" x14ac:dyDescent="0.35">
      <c r="A248" s="38" t="s">
        <v>1000</v>
      </c>
      <c r="B248" s="39" t="s">
        <v>336</v>
      </c>
      <c r="C248" s="108">
        <v>0</v>
      </c>
      <c r="D248" s="108">
        <v>0</v>
      </c>
      <c r="E248" s="108">
        <f>SUMIF(Balance!$AB$14:$AB$257,Egresos!A248,Balance!$U$14:$V$257)</f>
        <v>0</v>
      </c>
      <c r="F248" s="108">
        <f t="shared" si="29"/>
        <v>0</v>
      </c>
      <c r="G248" s="27"/>
      <c r="H248" s="27"/>
      <c r="I248" s="27"/>
      <c r="J248" s="27"/>
      <c r="K248" s="27"/>
      <c r="L248" s="27"/>
      <c r="M248" s="27"/>
      <c r="N248" s="27"/>
    </row>
    <row r="249" spans="1:14" s="31" customFormat="1" ht="14.25" customHeight="1" outlineLevel="2" x14ac:dyDescent="0.35">
      <c r="A249" s="38" t="s">
        <v>787</v>
      </c>
      <c r="B249" s="39" t="s">
        <v>337</v>
      </c>
      <c r="C249" s="108">
        <v>0</v>
      </c>
      <c r="D249" s="108">
        <v>0</v>
      </c>
      <c r="E249" s="108">
        <f>SUMIF(Balance!$AB$14:$AB$257,Egresos!A249,Balance!$U$14:$V$257)</f>
        <v>0</v>
      </c>
      <c r="F249" s="108">
        <f t="shared" si="29"/>
        <v>0</v>
      </c>
      <c r="G249" s="27"/>
      <c r="H249" s="27"/>
      <c r="I249" s="27"/>
      <c r="J249" s="27"/>
      <c r="K249" s="27"/>
      <c r="L249" s="27"/>
      <c r="M249" s="27"/>
      <c r="N249" s="27"/>
    </row>
    <row r="250" spans="1:14" s="31" customFormat="1" ht="14.25" customHeight="1" outlineLevel="2" x14ac:dyDescent="0.35">
      <c r="A250" s="38" t="s">
        <v>1001</v>
      </c>
      <c r="B250" s="39" t="s">
        <v>338</v>
      </c>
      <c r="C250" s="108">
        <v>0</v>
      </c>
      <c r="D250" s="108">
        <v>0</v>
      </c>
      <c r="E250" s="108">
        <f>SUMIF(Balance!$AB$14:$AB$257,Egresos!A250,Balance!$U$14:$V$257)</f>
        <v>0</v>
      </c>
      <c r="F250" s="108">
        <f t="shared" si="29"/>
        <v>0</v>
      </c>
      <c r="G250" s="27"/>
      <c r="H250" s="27"/>
      <c r="I250" s="27"/>
      <c r="J250" s="27"/>
      <c r="K250" s="27"/>
      <c r="L250" s="27"/>
      <c r="M250" s="27"/>
      <c r="N250" s="27"/>
    </row>
    <row r="251" spans="1:14" s="31" customFormat="1" ht="14.25" customHeight="1" outlineLevel="2" x14ac:dyDescent="0.35">
      <c r="A251" s="38" t="s">
        <v>753</v>
      </c>
      <c r="B251" s="39" t="s">
        <v>136</v>
      </c>
      <c r="C251" s="108">
        <v>90833</v>
      </c>
      <c r="D251" s="108">
        <v>92833</v>
      </c>
      <c r="E251" s="108">
        <f>SUMIF(Balance!$AB$14:$AB$257,Egresos!A251,Balance!$U$14:$V$257)</f>
        <v>52065.39</v>
      </c>
      <c r="F251" s="108">
        <f t="shared" si="29"/>
        <v>40767.61</v>
      </c>
      <c r="G251" s="27"/>
      <c r="H251" s="27"/>
      <c r="I251" s="27"/>
      <c r="J251" s="27"/>
      <c r="K251" s="27"/>
      <c r="L251" s="27"/>
      <c r="M251" s="27"/>
      <c r="N251" s="27"/>
    </row>
    <row r="252" spans="1:14" s="31" customFormat="1" ht="14.25" customHeight="1" outlineLevel="2" x14ac:dyDescent="0.35">
      <c r="A252" s="38" t="s">
        <v>788</v>
      </c>
      <c r="B252" s="39" t="s">
        <v>339</v>
      </c>
      <c r="C252" s="108">
        <v>0</v>
      </c>
      <c r="D252" s="108">
        <v>7000</v>
      </c>
      <c r="E252" s="108">
        <f>SUMIF(Balance!$AB$14:$AB$257,Egresos!A252,Balance!$U$14:$V$257)</f>
        <v>0</v>
      </c>
      <c r="F252" s="108">
        <f t="shared" si="29"/>
        <v>7000</v>
      </c>
      <c r="G252" s="27"/>
      <c r="H252" s="27"/>
      <c r="I252" s="27"/>
      <c r="J252" s="27"/>
      <c r="K252" s="27"/>
      <c r="L252" s="27"/>
      <c r="M252" s="27"/>
      <c r="N252" s="27"/>
    </row>
    <row r="253" spans="1:14" s="31" customFormat="1" ht="14.25" customHeight="1" outlineLevel="2" x14ac:dyDescent="0.35">
      <c r="A253" s="38" t="s">
        <v>754</v>
      </c>
      <c r="B253" s="39" t="s">
        <v>328</v>
      </c>
      <c r="C253" s="108">
        <v>2477</v>
      </c>
      <c r="D253" s="108">
        <v>2477</v>
      </c>
      <c r="E253" s="108">
        <f>SUMIF(Balance!$AB$14:$AB$257,Egresos!A253,Balance!$U$14:$V$257)</f>
        <v>3665.3960000000002</v>
      </c>
      <c r="F253" s="108">
        <f t="shared" si="29"/>
        <v>-1188.3960000000002</v>
      </c>
      <c r="G253" s="27"/>
      <c r="H253" s="27"/>
      <c r="I253" s="27"/>
      <c r="J253" s="27"/>
      <c r="K253" s="27"/>
      <c r="L253" s="27"/>
      <c r="M253" s="27"/>
      <c r="N253" s="27"/>
    </row>
    <row r="254" spans="1:14" s="31" customFormat="1" ht="14.25" customHeight="1" outlineLevel="1" x14ac:dyDescent="0.35">
      <c r="A254" s="36" t="s">
        <v>1002</v>
      </c>
      <c r="B254" s="36" t="s">
        <v>340</v>
      </c>
      <c r="C254" s="116">
        <f>SUM(C255+C256+C257+C258)</f>
        <v>11200</v>
      </c>
      <c r="D254" s="116">
        <f>SUM(D255+D256+D257+D258)</f>
        <v>13700</v>
      </c>
      <c r="E254" s="116">
        <f>SUM(E255+E256+E257+E258)</f>
        <v>120.923</v>
      </c>
      <c r="F254" s="116">
        <f>SUM(F255+F256+F257+F258)</f>
        <v>13579.077000000001</v>
      </c>
      <c r="G254" s="27"/>
      <c r="H254" s="27"/>
      <c r="I254" s="27"/>
      <c r="J254" s="27"/>
      <c r="K254" s="27"/>
      <c r="L254" s="27"/>
      <c r="M254" s="27"/>
      <c r="N254" s="27"/>
    </row>
    <row r="255" spans="1:14" s="31" customFormat="1" ht="14.25" customHeight="1" outlineLevel="2" x14ac:dyDescent="0.35">
      <c r="A255" s="38" t="s">
        <v>789</v>
      </c>
      <c r="B255" s="39" t="s">
        <v>341</v>
      </c>
      <c r="C255" s="108">
        <v>1200</v>
      </c>
      <c r="D255" s="108">
        <v>3700</v>
      </c>
      <c r="E255" s="108">
        <f>SUMIF(Balance!$AB$14:$AB$257,Egresos!A255,Balance!$U$14:$V$257)</f>
        <v>120.923</v>
      </c>
      <c r="F255" s="108">
        <f t="shared" si="29"/>
        <v>3579.0770000000002</v>
      </c>
      <c r="G255" s="27"/>
      <c r="H255" s="27"/>
      <c r="I255" s="27"/>
      <c r="J255" s="27"/>
      <c r="K255" s="27"/>
      <c r="L255" s="27"/>
      <c r="M255" s="27"/>
      <c r="N255" s="27"/>
    </row>
    <row r="256" spans="1:14" s="31" customFormat="1" ht="14.25" customHeight="1" outlineLevel="2" x14ac:dyDescent="0.35">
      <c r="A256" s="38" t="s">
        <v>1003</v>
      </c>
      <c r="B256" s="39" t="s">
        <v>342</v>
      </c>
      <c r="C256" s="108">
        <v>0</v>
      </c>
      <c r="D256" s="108">
        <v>0</v>
      </c>
      <c r="E256" s="108">
        <f>SUMIF(Balance!$AB$14:$AB$257,Egresos!A256,Balance!$U$14:$V$257)</f>
        <v>0</v>
      </c>
      <c r="F256" s="108">
        <f t="shared" si="29"/>
        <v>0</v>
      </c>
      <c r="G256" s="27"/>
      <c r="H256" s="27"/>
      <c r="I256" s="27"/>
      <c r="J256" s="27"/>
      <c r="K256" s="27"/>
      <c r="L256" s="27"/>
      <c r="M256" s="27"/>
      <c r="N256" s="27"/>
    </row>
    <row r="257" spans="1:14" s="31" customFormat="1" ht="14.25" customHeight="1" outlineLevel="2" x14ac:dyDescent="0.35">
      <c r="A257" s="38" t="s">
        <v>1004</v>
      </c>
      <c r="B257" s="39" t="s">
        <v>343</v>
      </c>
      <c r="C257" s="108"/>
      <c r="D257" s="108"/>
      <c r="E257" s="108">
        <f>SUMIF(Balance!$AB$14:$AB$257,Egresos!A257,Balance!$U$14:$V$257)</f>
        <v>0</v>
      </c>
      <c r="F257" s="108">
        <f t="shared" si="29"/>
        <v>0</v>
      </c>
      <c r="G257" s="27"/>
      <c r="H257" s="27"/>
      <c r="I257" s="27"/>
      <c r="J257" s="27"/>
      <c r="K257" s="27"/>
      <c r="L257" s="27"/>
      <c r="M257" s="27"/>
      <c r="N257" s="27"/>
    </row>
    <row r="258" spans="1:14" s="31" customFormat="1" ht="14.25" customHeight="1" outlineLevel="2" x14ac:dyDescent="0.35">
      <c r="A258" s="38" t="s">
        <v>1005</v>
      </c>
      <c r="B258" s="39" t="s">
        <v>328</v>
      </c>
      <c r="C258" s="108">
        <v>10000</v>
      </c>
      <c r="D258" s="108">
        <v>10000</v>
      </c>
      <c r="E258" s="108">
        <f>SUMIF(Balance!$AB$14:$AB$257,Egresos!A258,Balance!$U$14:$V$257)</f>
        <v>0</v>
      </c>
      <c r="F258" s="108">
        <f t="shared" si="29"/>
        <v>10000</v>
      </c>
      <c r="G258" s="27"/>
      <c r="H258" s="27"/>
      <c r="I258" s="27"/>
      <c r="J258" s="27"/>
      <c r="K258" s="27"/>
      <c r="L258" s="27"/>
      <c r="M258" s="27"/>
      <c r="N258" s="27"/>
    </row>
    <row r="259" spans="1:14" s="31" customFormat="1" ht="14.25" customHeight="1" outlineLevel="1" x14ac:dyDescent="0.35">
      <c r="A259" s="36" t="s">
        <v>1006</v>
      </c>
      <c r="B259" s="36" t="s">
        <v>344</v>
      </c>
      <c r="C259" s="116">
        <f>SUM(C260+C261+C262+C263+C264+C265+C266+C267+C268+C269+C270+C271)</f>
        <v>603489</v>
      </c>
      <c r="D259" s="116">
        <f>SUM(D260+D261+D262+D263+D264+D265+D266+D267+D268+D269+D270+D271)</f>
        <v>838230</v>
      </c>
      <c r="E259" s="116">
        <f>SUM(E260+E261+E262+E263+E264+E265+E266+E267+E268+E269+E270+E271)</f>
        <v>686329.125</v>
      </c>
      <c r="F259" s="116">
        <f>SUM(F260+F261+F262+F263+F264+F265+F266+F267+F268+F269+F270+F271)</f>
        <v>151900.87500000003</v>
      </c>
      <c r="G259" s="27"/>
      <c r="H259" s="27"/>
      <c r="I259" s="27"/>
      <c r="J259" s="27"/>
      <c r="K259" s="27"/>
      <c r="L259" s="27"/>
      <c r="M259" s="27"/>
      <c r="N259" s="27"/>
    </row>
    <row r="260" spans="1:14" s="31" customFormat="1" ht="14.25" customHeight="1" outlineLevel="2" x14ac:dyDescent="0.35">
      <c r="A260" s="38" t="s">
        <v>756</v>
      </c>
      <c r="B260" s="39" t="s">
        <v>345</v>
      </c>
      <c r="C260" s="108">
        <v>579418</v>
      </c>
      <c r="D260" s="108">
        <v>607000</v>
      </c>
      <c r="E260" s="108">
        <f>SUMIF(Balance!$AB$14:$AB$257,Egresos!A260,Balance!$U$14:$V$257)</f>
        <v>441841</v>
      </c>
      <c r="F260" s="108">
        <f t="shared" si="29"/>
        <v>165159</v>
      </c>
      <c r="G260" s="27"/>
      <c r="H260" s="27"/>
      <c r="I260" s="27"/>
      <c r="J260" s="27"/>
      <c r="K260" s="27"/>
      <c r="L260" s="27"/>
      <c r="M260" s="27"/>
      <c r="N260" s="27"/>
    </row>
    <row r="261" spans="1:14" s="31" customFormat="1" ht="14.25" customHeight="1" outlineLevel="2" x14ac:dyDescent="0.35">
      <c r="A261" s="38" t="s">
        <v>1007</v>
      </c>
      <c r="B261" s="39" t="s">
        <v>346</v>
      </c>
      <c r="C261" s="108">
        <v>0</v>
      </c>
      <c r="D261" s="108">
        <v>0</v>
      </c>
      <c r="E261" s="108">
        <f>SUMIF(Balance!$AB$14:$AB$257,Egresos!A261,Balance!$U$14:$V$257)</f>
        <v>0</v>
      </c>
      <c r="F261" s="108">
        <f t="shared" si="29"/>
        <v>0</v>
      </c>
      <c r="G261" s="27"/>
      <c r="H261" s="27"/>
      <c r="I261" s="27"/>
      <c r="J261" s="27"/>
      <c r="K261" s="27"/>
      <c r="L261" s="27"/>
      <c r="M261" s="27"/>
      <c r="N261" s="27"/>
    </row>
    <row r="262" spans="1:14" s="31" customFormat="1" ht="14.25" customHeight="1" outlineLevel="2" x14ac:dyDescent="0.35">
      <c r="A262" s="38" t="s">
        <v>1008</v>
      </c>
      <c r="B262" s="39" t="s">
        <v>347</v>
      </c>
      <c r="C262" s="108"/>
      <c r="D262" s="108"/>
      <c r="E262" s="108">
        <f>SUMIF(Balance!$AB$14:$AB$257,Egresos!A262,Balance!$U$14:$V$257)</f>
        <v>0</v>
      </c>
      <c r="F262" s="108">
        <f t="shared" si="29"/>
        <v>0</v>
      </c>
      <c r="G262" s="27"/>
      <c r="H262" s="27"/>
      <c r="I262" s="27"/>
      <c r="J262" s="27"/>
      <c r="K262" s="27"/>
      <c r="L262" s="27"/>
      <c r="M262" s="27"/>
      <c r="N262" s="27"/>
    </row>
    <row r="263" spans="1:14" s="31" customFormat="1" ht="14.25" customHeight="1" outlineLevel="2" x14ac:dyDescent="0.35">
      <c r="A263" s="38" t="s">
        <v>1009</v>
      </c>
      <c r="B263" s="39" t="s">
        <v>348</v>
      </c>
      <c r="C263" s="108"/>
      <c r="D263" s="108"/>
      <c r="E263" s="108">
        <f>SUMIF(Balance!$AB$14:$AB$257,Egresos!A263,Balance!$U$14:$V$257)</f>
        <v>0</v>
      </c>
      <c r="F263" s="108">
        <f t="shared" si="29"/>
        <v>0</v>
      </c>
      <c r="G263" s="27"/>
      <c r="H263" s="27"/>
      <c r="I263" s="27"/>
      <c r="J263" s="27"/>
      <c r="K263" s="27"/>
      <c r="L263" s="27"/>
      <c r="M263" s="27"/>
      <c r="N263" s="27"/>
    </row>
    <row r="264" spans="1:14" s="31" customFormat="1" ht="14.25" customHeight="1" outlineLevel="2" x14ac:dyDescent="0.35">
      <c r="A264" s="38" t="s">
        <v>1010</v>
      </c>
      <c r="B264" s="39" t="s">
        <v>349</v>
      </c>
      <c r="C264" s="108"/>
      <c r="D264" s="108"/>
      <c r="E264" s="108">
        <f>SUMIF(Balance!$AB$14:$AB$257,Egresos!A264,Balance!$U$14:$V$257)</f>
        <v>0</v>
      </c>
      <c r="F264" s="108">
        <f t="shared" si="29"/>
        <v>0</v>
      </c>
      <c r="G264" s="27"/>
      <c r="H264" s="27"/>
      <c r="I264" s="27"/>
      <c r="J264" s="27"/>
      <c r="K264" s="27"/>
      <c r="L264" s="27"/>
      <c r="M264" s="27"/>
      <c r="N264" s="27"/>
    </row>
    <row r="265" spans="1:14" s="31" customFormat="1" ht="14.25" customHeight="1" outlineLevel="2" x14ac:dyDescent="0.35">
      <c r="A265" s="38" t="s">
        <v>1011</v>
      </c>
      <c r="B265" s="39" t="s">
        <v>350</v>
      </c>
      <c r="C265" s="108"/>
      <c r="D265" s="108"/>
      <c r="E265" s="108">
        <f>SUMIF(Balance!$AB$14:$AB$257,Egresos!A265,Balance!$U$14:$V$257)</f>
        <v>0</v>
      </c>
      <c r="F265" s="108">
        <f t="shared" si="29"/>
        <v>0</v>
      </c>
      <c r="G265" s="27"/>
      <c r="H265" s="27"/>
      <c r="I265" s="27"/>
      <c r="J265" s="27"/>
      <c r="K265" s="27"/>
      <c r="L265" s="27"/>
      <c r="M265" s="27"/>
      <c r="N265" s="27"/>
    </row>
    <row r="266" spans="1:14" s="31" customFormat="1" ht="14.25" customHeight="1" outlineLevel="2" x14ac:dyDescent="0.35">
      <c r="A266" s="38" t="s">
        <v>757</v>
      </c>
      <c r="B266" s="39" t="s">
        <v>140</v>
      </c>
      <c r="C266" s="108">
        <v>0</v>
      </c>
      <c r="D266" s="108">
        <v>0</v>
      </c>
      <c r="E266" s="108">
        <f>SUMIF(Balance!$AB$14:$AB$257,Egresos!A266,Balance!$U$14:$V$257)</f>
        <v>0</v>
      </c>
      <c r="F266" s="108">
        <f t="shared" si="29"/>
        <v>0</v>
      </c>
      <c r="G266" s="27"/>
      <c r="H266" s="27"/>
      <c r="I266" s="27"/>
      <c r="J266" s="27"/>
      <c r="K266" s="27"/>
      <c r="L266" s="27"/>
      <c r="M266" s="27"/>
      <c r="N266" s="27"/>
    </row>
    <row r="267" spans="1:14" s="31" customFormat="1" ht="14.25" customHeight="1" outlineLevel="2" x14ac:dyDescent="0.35">
      <c r="A267" s="38" t="s">
        <v>758</v>
      </c>
      <c r="B267" s="39" t="s">
        <v>351</v>
      </c>
      <c r="C267" s="108">
        <v>0</v>
      </c>
      <c r="D267" s="108">
        <v>20000</v>
      </c>
      <c r="E267" s="108">
        <f>SUMIF(Balance!$AB$14:$AB$257,Egresos!A267,Balance!$U$14:$V$257)</f>
        <v>3414.3330000000001</v>
      </c>
      <c r="F267" s="108">
        <f t="shared" si="29"/>
        <v>16585.667000000001</v>
      </c>
      <c r="G267" s="27"/>
      <c r="H267" s="27"/>
      <c r="I267" s="27"/>
      <c r="J267" s="27"/>
      <c r="K267" s="27"/>
      <c r="L267" s="27"/>
      <c r="M267" s="27"/>
      <c r="N267" s="27"/>
    </row>
    <row r="268" spans="1:14" s="31" customFormat="1" ht="14.25" customHeight="1" outlineLevel="2" x14ac:dyDescent="0.35">
      <c r="A268" s="38" t="s">
        <v>1012</v>
      </c>
      <c r="B268" s="39" t="s">
        <v>352</v>
      </c>
      <c r="C268" s="108"/>
      <c r="D268" s="108"/>
      <c r="E268" s="108">
        <f>SUMIF(Balance!$AB$14:$AB$257,Egresos!A268,Balance!$U$14:$V$257)</f>
        <v>0</v>
      </c>
      <c r="F268" s="108">
        <f t="shared" si="29"/>
        <v>0</v>
      </c>
      <c r="G268" s="27"/>
      <c r="H268" s="27"/>
      <c r="I268" s="27"/>
      <c r="J268" s="27"/>
      <c r="K268" s="27"/>
      <c r="L268" s="27"/>
      <c r="M268" s="27"/>
      <c r="N268" s="27"/>
    </row>
    <row r="269" spans="1:14" s="31" customFormat="1" ht="14.25" customHeight="1" outlineLevel="2" x14ac:dyDescent="0.35">
      <c r="A269" s="38" t="s">
        <v>790</v>
      </c>
      <c r="B269" s="39" t="s">
        <v>353</v>
      </c>
      <c r="C269" s="108"/>
      <c r="D269" s="108"/>
      <c r="E269" s="108">
        <f>SUMIF(Balance!$AB$14:$AB$257,Egresos!A269,Balance!$U$14:$V$257)</f>
        <v>0</v>
      </c>
      <c r="F269" s="108">
        <f t="shared" si="29"/>
        <v>0</v>
      </c>
      <c r="G269" s="27"/>
      <c r="H269" s="27"/>
      <c r="I269" s="27"/>
      <c r="J269" s="27"/>
      <c r="K269" s="27"/>
      <c r="L269" s="27"/>
      <c r="M269" s="27"/>
      <c r="N269" s="27"/>
    </row>
    <row r="270" spans="1:14" s="31" customFormat="1" ht="14.25" customHeight="1" outlineLevel="2" x14ac:dyDescent="0.35">
      <c r="A270" s="38" t="s">
        <v>791</v>
      </c>
      <c r="B270" s="39" t="s">
        <v>354</v>
      </c>
      <c r="C270" s="108"/>
      <c r="D270" s="108">
        <v>0</v>
      </c>
      <c r="E270" s="108">
        <f>SUMIF(Balance!$AB$14:$AB$257,Egresos!A270,Balance!$U$14:$V$257)</f>
        <v>0</v>
      </c>
      <c r="F270" s="108">
        <f t="shared" si="29"/>
        <v>0</v>
      </c>
      <c r="G270" s="27"/>
      <c r="H270" s="27"/>
      <c r="I270" s="27"/>
      <c r="J270" s="27"/>
      <c r="K270" s="27"/>
      <c r="L270" s="27"/>
      <c r="M270" s="27"/>
      <c r="N270" s="27"/>
    </row>
    <row r="271" spans="1:14" s="31" customFormat="1" ht="14.25" customHeight="1" outlineLevel="2" x14ac:dyDescent="0.35">
      <c r="A271" s="38" t="s">
        <v>759</v>
      </c>
      <c r="B271" s="39" t="s">
        <v>328</v>
      </c>
      <c r="C271" s="108">
        <v>24071</v>
      </c>
      <c r="D271" s="108">
        <v>211230</v>
      </c>
      <c r="E271" s="108">
        <f>SUMIF(Balance!$AB$14:$AB$257,Egresos!A271,Balance!$U$14:$V$257)</f>
        <v>241073.79199999999</v>
      </c>
      <c r="F271" s="108">
        <f t="shared" si="29"/>
        <v>-29843.791999999987</v>
      </c>
      <c r="G271" s="27"/>
      <c r="H271" s="27"/>
      <c r="I271" s="27"/>
      <c r="J271" s="27"/>
      <c r="K271" s="27"/>
      <c r="L271" s="27"/>
      <c r="M271" s="27"/>
      <c r="N271" s="27"/>
    </row>
    <row r="272" spans="1:14" s="31" customFormat="1" ht="14.25" customHeight="1" outlineLevel="1" x14ac:dyDescent="0.35">
      <c r="A272" s="36" t="s">
        <v>1013</v>
      </c>
      <c r="B272" s="36" t="s">
        <v>355</v>
      </c>
      <c r="C272" s="116">
        <f>SUM(C273+C274+C275+C276+C277+C278+C279)</f>
        <v>205567</v>
      </c>
      <c r="D272" s="116">
        <f>SUM(D273+D274+D275+D276+D277+D278+D279)</f>
        <v>308337</v>
      </c>
      <c r="E272" s="116">
        <f>SUM(E273+E274+E275+E276+E277+E278+E279)</f>
        <v>249080.59500000003</v>
      </c>
      <c r="F272" s="116">
        <f>SUM(F273+F274+F275+F276+F277+F278+F279)</f>
        <v>59256.404999999984</v>
      </c>
      <c r="G272" s="27"/>
      <c r="H272" s="27"/>
      <c r="I272" s="27"/>
      <c r="J272" s="27"/>
      <c r="K272" s="27"/>
      <c r="L272" s="27"/>
      <c r="M272" s="27"/>
      <c r="N272" s="27"/>
    </row>
    <row r="273" spans="1:14" s="31" customFormat="1" ht="14.25" customHeight="1" outlineLevel="2" x14ac:dyDescent="0.35">
      <c r="A273" s="38" t="s">
        <v>1014</v>
      </c>
      <c r="B273" s="39" t="s">
        <v>356</v>
      </c>
      <c r="C273" s="108"/>
      <c r="D273" s="108"/>
      <c r="E273" s="108">
        <f>SUMIF(Balance!$AB$14:$AB$257,Egresos!A273,Balance!$U$14:$V$257)</f>
        <v>0</v>
      </c>
      <c r="F273" s="108">
        <f t="shared" si="29"/>
        <v>0</v>
      </c>
      <c r="G273" s="27"/>
      <c r="H273" s="27"/>
      <c r="I273" s="27"/>
      <c r="J273" s="27"/>
      <c r="K273" s="27"/>
      <c r="L273" s="27"/>
      <c r="M273" s="27"/>
      <c r="N273" s="27"/>
    </row>
    <row r="274" spans="1:14" s="31" customFormat="1" ht="14.25" customHeight="1" outlineLevel="2" x14ac:dyDescent="0.35">
      <c r="A274" s="38" t="s">
        <v>760</v>
      </c>
      <c r="B274" s="39" t="s">
        <v>146</v>
      </c>
      <c r="C274" s="108"/>
      <c r="D274" s="108">
        <v>7000</v>
      </c>
      <c r="E274" s="108">
        <f>SUMIF(Balance!$AB$14:$AB$257,Egresos!A274,Balance!$U$14:$V$257)</f>
        <v>5100</v>
      </c>
      <c r="F274" s="108">
        <f t="shared" si="29"/>
        <v>1900</v>
      </c>
      <c r="G274" s="27"/>
      <c r="H274" s="27"/>
      <c r="I274" s="27"/>
      <c r="J274" s="27"/>
      <c r="K274" s="27"/>
      <c r="L274" s="27"/>
      <c r="M274" s="27"/>
      <c r="N274" s="27"/>
    </row>
    <row r="275" spans="1:14" s="31" customFormat="1" ht="14.25" customHeight="1" outlineLevel="2" x14ac:dyDescent="0.35">
      <c r="A275" s="38" t="s">
        <v>761</v>
      </c>
      <c r="B275" s="39" t="s">
        <v>148</v>
      </c>
      <c r="C275" s="108">
        <v>139950</v>
      </c>
      <c r="D275" s="108">
        <v>230000</v>
      </c>
      <c r="E275" s="108">
        <f>SUMIF(Balance!$AB$14:$AB$257,Egresos!A275,Balance!$U$14:$V$257)</f>
        <v>170483.90100000001</v>
      </c>
      <c r="F275" s="108">
        <f t="shared" si="29"/>
        <v>59516.098999999987</v>
      </c>
      <c r="G275" s="27"/>
      <c r="H275" s="27"/>
      <c r="I275" s="27"/>
      <c r="J275" s="27"/>
      <c r="K275" s="27"/>
      <c r="L275" s="27"/>
      <c r="M275" s="27"/>
      <c r="N275" s="27"/>
    </row>
    <row r="276" spans="1:14" s="31" customFormat="1" ht="14.25" customHeight="1" outlineLevel="2" x14ac:dyDescent="0.35">
      <c r="A276" s="38" t="s">
        <v>1015</v>
      </c>
      <c r="B276" s="39" t="s">
        <v>357</v>
      </c>
      <c r="C276" s="108"/>
      <c r="D276" s="108"/>
      <c r="E276" s="108">
        <f>SUMIF(Balance!$AB$14:$AB$257,Egresos!A276,Balance!$U$14:$V$257)</f>
        <v>0</v>
      </c>
      <c r="F276" s="108">
        <f t="shared" si="29"/>
        <v>0</v>
      </c>
      <c r="G276" s="27"/>
      <c r="H276" s="27"/>
      <c r="I276" s="27"/>
      <c r="J276" s="27"/>
      <c r="K276" s="27"/>
      <c r="L276" s="27"/>
      <c r="M276" s="27"/>
      <c r="N276" s="27"/>
    </row>
    <row r="277" spans="1:14" s="31" customFormat="1" ht="14.25" customHeight="1" outlineLevel="2" x14ac:dyDescent="0.35">
      <c r="A277" s="38" t="s">
        <v>1016</v>
      </c>
      <c r="B277" s="39" t="s">
        <v>358</v>
      </c>
      <c r="C277" s="108"/>
      <c r="D277" s="108"/>
      <c r="E277" s="108">
        <f>SUMIF(Balance!$AB$14:$AB$257,Egresos!A277,Balance!$U$14:$V$257)</f>
        <v>0</v>
      </c>
      <c r="F277" s="108">
        <f t="shared" si="29"/>
        <v>0</v>
      </c>
      <c r="G277" s="27"/>
      <c r="H277" s="27"/>
      <c r="I277" s="27"/>
      <c r="J277" s="27"/>
      <c r="K277" s="27"/>
      <c r="L277" s="27"/>
      <c r="M277" s="27"/>
      <c r="N277" s="27"/>
    </row>
    <row r="278" spans="1:14" s="31" customFormat="1" ht="14.25" customHeight="1" outlineLevel="2" x14ac:dyDescent="0.35">
      <c r="A278" s="38" t="s">
        <v>762</v>
      </c>
      <c r="B278" s="39" t="s">
        <v>150</v>
      </c>
      <c r="C278" s="108">
        <v>65617</v>
      </c>
      <c r="D278" s="108">
        <v>65617</v>
      </c>
      <c r="E278" s="108">
        <f>SUMIF(Balance!$AB$14:$AB$257,Egresos!A278,Balance!$U$14:$V$257)</f>
        <v>64844.282000000007</v>
      </c>
      <c r="F278" s="108">
        <f t="shared" si="29"/>
        <v>772.71799999999348</v>
      </c>
      <c r="G278" s="27"/>
      <c r="H278" s="27"/>
      <c r="I278" s="27"/>
      <c r="J278" s="27"/>
      <c r="K278" s="27"/>
      <c r="L278" s="27"/>
      <c r="M278" s="27"/>
      <c r="N278" s="27"/>
    </row>
    <row r="279" spans="1:14" s="31" customFormat="1" ht="14.25" customHeight="1" outlineLevel="2" x14ac:dyDescent="0.35">
      <c r="A279" s="38" t="s">
        <v>765</v>
      </c>
      <c r="B279" s="39" t="s">
        <v>328</v>
      </c>
      <c r="C279" s="108"/>
      <c r="D279" s="108">
        <v>5720</v>
      </c>
      <c r="E279" s="108">
        <f>SUMIF(Balance!$AB$14:$AB$257,Egresos!A279,Balance!$U$14:$V$257)</f>
        <v>8652.4120000000003</v>
      </c>
      <c r="F279" s="108">
        <f t="shared" si="29"/>
        <v>-2932.4120000000003</v>
      </c>
      <c r="G279" s="27"/>
      <c r="H279" s="27"/>
      <c r="I279" s="27"/>
      <c r="J279" s="27"/>
      <c r="K279" s="27"/>
      <c r="L279" s="27"/>
      <c r="M279" s="27"/>
      <c r="N279" s="27"/>
    </row>
    <row r="280" spans="1:14" s="31" customFormat="1" ht="14.25" customHeight="1" outlineLevel="1" x14ac:dyDescent="0.35">
      <c r="A280" s="36" t="s">
        <v>1017</v>
      </c>
      <c r="B280" s="36" t="s">
        <v>359</v>
      </c>
      <c r="C280" s="116">
        <f>SUM(C281+C282+C283+C284+C285)</f>
        <v>25236</v>
      </c>
      <c r="D280" s="116">
        <f>SUM(D281+D282+D283+D284+D285)</f>
        <v>29821</v>
      </c>
      <c r="E280" s="116">
        <f>SUM(E281+E282+E283+E284+E285)</f>
        <v>3339.8129999999996</v>
      </c>
      <c r="F280" s="116">
        <f>SUM(F281+F282+F283+F284+F285)</f>
        <v>26481.186999999998</v>
      </c>
      <c r="G280" s="27"/>
      <c r="H280" s="27"/>
      <c r="I280" s="27"/>
      <c r="J280" s="27"/>
      <c r="K280" s="27"/>
      <c r="L280" s="27"/>
      <c r="M280" s="27"/>
      <c r="N280" s="27"/>
    </row>
    <row r="281" spans="1:14" s="31" customFormat="1" ht="14.25" customHeight="1" outlineLevel="2" x14ac:dyDescent="0.35">
      <c r="A281" s="38" t="s">
        <v>1018</v>
      </c>
      <c r="B281" s="39" t="s">
        <v>360</v>
      </c>
      <c r="C281" s="108"/>
      <c r="D281" s="108"/>
      <c r="E281" s="108">
        <f>SUMIF(Balance!$AB$14:$AB$257,Egresos!A281,Balance!$U$14:$V$257)</f>
        <v>0</v>
      </c>
      <c r="F281" s="108">
        <f>+D281-E281</f>
        <v>0</v>
      </c>
      <c r="G281" s="27"/>
      <c r="H281" s="27"/>
      <c r="I281" s="27"/>
      <c r="J281" s="27"/>
      <c r="K281" s="27"/>
      <c r="L281" s="27"/>
      <c r="M281" s="27"/>
      <c r="N281" s="27"/>
    </row>
    <row r="282" spans="1:14" s="31" customFormat="1" ht="14.25" customHeight="1" outlineLevel="2" x14ac:dyDescent="0.35">
      <c r="A282" s="38" t="s">
        <v>1019</v>
      </c>
      <c r="B282" s="39" t="s">
        <v>361</v>
      </c>
      <c r="C282" s="108">
        <v>25236</v>
      </c>
      <c r="D282" s="108">
        <v>25236</v>
      </c>
      <c r="E282" s="108">
        <f>SUMIF(Balance!$AB$14:$AB$257,Egresos!A282,Balance!$U$14:$V$257)</f>
        <v>0</v>
      </c>
      <c r="F282" s="108">
        <f t="shared" ref="F282:F297" si="30">+D282-E282</f>
        <v>25236</v>
      </c>
      <c r="G282" s="27"/>
      <c r="H282" s="27"/>
      <c r="I282" s="27"/>
      <c r="J282" s="27"/>
      <c r="K282" s="27"/>
      <c r="L282" s="27"/>
      <c r="M282" s="27"/>
      <c r="N282" s="27"/>
    </row>
    <row r="283" spans="1:14" s="31" customFormat="1" ht="14.25" customHeight="1" outlineLevel="2" x14ac:dyDescent="0.35">
      <c r="A283" s="38" t="s">
        <v>1020</v>
      </c>
      <c r="B283" s="39" t="s">
        <v>362</v>
      </c>
      <c r="C283" s="108"/>
      <c r="D283" s="108"/>
      <c r="E283" s="108">
        <f>SUMIF(Balance!$AB$14:$AB$257,Egresos!A283,Balance!$U$14:$V$257)</f>
        <v>0</v>
      </c>
      <c r="F283" s="108">
        <f t="shared" si="30"/>
        <v>0</v>
      </c>
      <c r="G283" s="27"/>
      <c r="H283" s="27"/>
      <c r="I283" s="27"/>
      <c r="J283" s="27"/>
      <c r="K283" s="27"/>
      <c r="L283" s="27"/>
      <c r="M283" s="27"/>
      <c r="N283" s="27"/>
    </row>
    <row r="284" spans="1:14" s="31" customFormat="1" ht="14.25" customHeight="1" outlineLevel="2" x14ac:dyDescent="0.35">
      <c r="A284" s="38" t="s">
        <v>766</v>
      </c>
      <c r="B284" s="39" t="s">
        <v>363</v>
      </c>
      <c r="C284" s="108"/>
      <c r="D284" s="108">
        <v>585</v>
      </c>
      <c r="E284" s="108">
        <f>SUMIF(Balance!$AB$14:$AB$257,Egresos!A284,Balance!$U$14:$V$257)</f>
        <v>87.718000000000004</v>
      </c>
      <c r="F284" s="108">
        <f t="shared" si="30"/>
        <v>497.28199999999998</v>
      </c>
      <c r="G284" s="27"/>
      <c r="H284" s="27"/>
      <c r="I284" s="27"/>
      <c r="J284" s="27"/>
      <c r="K284" s="27"/>
      <c r="L284" s="27"/>
      <c r="M284" s="27"/>
      <c r="N284" s="27"/>
    </row>
    <row r="285" spans="1:14" s="31" customFormat="1" ht="14.25" customHeight="1" outlineLevel="2" x14ac:dyDescent="0.35">
      <c r="A285" s="38" t="s">
        <v>1021</v>
      </c>
      <c r="B285" s="39" t="s">
        <v>328</v>
      </c>
      <c r="C285" s="108"/>
      <c r="D285" s="108">
        <v>4000</v>
      </c>
      <c r="E285" s="108">
        <f>SUMIF(Balance!$AB$14:$AB$257,Egresos!A285,Balance!$U$14:$V$257)</f>
        <v>3252.0949999999998</v>
      </c>
      <c r="F285" s="108">
        <f t="shared" si="30"/>
        <v>747.9050000000002</v>
      </c>
      <c r="G285" s="27"/>
      <c r="H285" s="27"/>
      <c r="I285" s="27"/>
      <c r="J285" s="27"/>
      <c r="K285" s="27"/>
      <c r="L285" s="27"/>
      <c r="M285" s="27"/>
      <c r="N285" s="27"/>
    </row>
    <row r="286" spans="1:14" s="31" customFormat="1" ht="14.25" customHeight="1" outlineLevel="1" x14ac:dyDescent="0.35">
      <c r="A286" s="36" t="s">
        <v>1022</v>
      </c>
      <c r="B286" s="36" t="s">
        <v>364</v>
      </c>
      <c r="C286" s="116">
        <f>SUM(C287+C288+C289+C290)</f>
        <v>718641</v>
      </c>
      <c r="D286" s="116">
        <f>SUM(D287+D288+D289+D290)</f>
        <v>728253</v>
      </c>
      <c r="E286" s="116">
        <f>SUM(E287+E288+E289+E290)</f>
        <v>261394.87899999999</v>
      </c>
      <c r="F286" s="116">
        <f>SUM(F287+F288+F289+F290)</f>
        <v>466858.12099999998</v>
      </c>
      <c r="G286" s="27"/>
      <c r="H286" s="27"/>
      <c r="I286" s="27"/>
      <c r="J286" s="27"/>
      <c r="K286" s="27"/>
      <c r="L286" s="27"/>
      <c r="M286" s="27"/>
      <c r="N286" s="27"/>
    </row>
    <row r="287" spans="1:14" s="31" customFormat="1" ht="14.25" customHeight="1" outlineLevel="2" x14ac:dyDescent="0.35">
      <c r="A287" s="38" t="s">
        <v>792</v>
      </c>
      <c r="B287" s="39" t="s">
        <v>365</v>
      </c>
      <c r="C287" s="108"/>
      <c r="D287" s="108"/>
      <c r="E287" s="108">
        <f>SUMIF(Balance!$AB$14:$AB$257,Egresos!A287,Balance!$U$14:$V$257)</f>
        <v>0</v>
      </c>
      <c r="F287" s="108">
        <f t="shared" si="30"/>
        <v>0</v>
      </c>
      <c r="G287" s="27"/>
      <c r="H287" s="27"/>
      <c r="I287" s="27"/>
      <c r="J287" s="27"/>
      <c r="K287" s="27"/>
      <c r="L287" s="27"/>
      <c r="M287" s="27"/>
      <c r="N287" s="27"/>
    </row>
    <row r="288" spans="1:14" s="31" customFormat="1" ht="14.25" customHeight="1" outlineLevel="2" x14ac:dyDescent="0.35">
      <c r="A288" s="38" t="s">
        <v>793</v>
      </c>
      <c r="B288" s="39" t="s">
        <v>366</v>
      </c>
      <c r="C288" s="108">
        <v>64096</v>
      </c>
      <c r="D288" s="108">
        <v>62708</v>
      </c>
      <c r="E288" s="108">
        <f>SUMIF(Balance!$AB$14:$AB$257,Egresos!A288,Balance!$U$14:$V$257)</f>
        <v>0</v>
      </c>
      <c r="F288" s="108">
        <f t="shared" si="30"/>
        <v>62708</v>
      </c>
      <c r="G288" s="27"/>
      <c r="H288" s="27"/>
      <c r="I288" s="27"/>
      <c r="J288" s="27"/>
      <c r="K288" s="27"/>
      <c r="L288" s="27"/>
      <c r="M288" s="27"/>
      <c r="N288" s="27"/>
    </row>
    <row r="289" spans="1:14" s="31" customFormat="1" ht="14.25" customHeight="1" outlineLevel="2" x14ac:dyDescent="0.35">
      <c r="A289" s="38" t="s">
        <v>767</v>
      </c>
      <c r="B289" s="39" t="s">
        <v>367</v>
      </c>
      <c r="C289" s="108">
        <v>195777</v>
      </c>
      <c r="D289" s="108">
        <v>189777</v>
      </c>
      <c r="E289" s="108">
        <f>SUMIF(Balance!$AB$14:$AB$257,Egresos!A289,Balance!$U$14:$V$257)</f>
        <v>123125.45699999999</v>
      </c>
      <c r="F289" s="108">
        <f t="shared" si="30"/>
        <v>66651.543000000005</v>
      </c>
      <c r="G289" s="27"/>
      <c r="H289" s="27"/>
      <c r="I289" s="27"/>
      <c r="J289" s="27"/>
      <c r="K289" s="27"/>
      <c r="L289" s="27"/>
      <c r="M289" s="27"/>
      <c r="N289" s="27"/>
    </row>
    <row r="290" spans="1:14" s="31" customFormat="1" ht="14.25" customHeight="1" outlineLevel="2" x14ac:dyDescent="0.35">
      <c r="A290" s="38" t="s">
        <v>1023</v>
      </c>
      <c r="B290" s="39" t="s">
        <v>328</v>
      </c>
      <c r="C290" s="108">
        <v>458768</v>
      </c>
      <c r="D290" s="108">
        <v>475768</v>
      </c>
      <c r="E290" s="108">
        <f>SUMIF(Balance!$AB$14:$AB$257,Egresos!A290,Balance!$U$14:$V$257)</f>
        <v>138269.42199999999</v>
      </c>
      <c r="F290" s="108">
        <f t="shared" si="30"/>
        <v>337498.57799999998</v>
      </c>
      <c r="G290" s="27"/>
      <c r="H290" s="27"/>
      <c r="I290" s="27"/>
      <c r="J290" s="27"/>
      <c r="K290" s="27"/>
      <c r="L290" s="27"/>
      <c r="M290" s="27"/>
      <c r="N290" s="27"/>
    </row>
    <row r="291" spans="1:14" s="31" customFormat="1" ht="14.25" customHeight="1" outlineLevel="1" x14ac:dyDescent="0.35">
      <c r="A291" s="36" t="s">
        <v>1024</v>
      </c>
      <c r="B291" s="36" t="s">
        <v>368</v>
      </c>
      <c r="C291" s="116">
        <f>SUM(C292+C293+C294+C295+C296+C297)</f>
        <v>285185</v>
      </c>
      <c r="D291" s="116">
        <f>SUM(D292+D293+D294+D295+D296+D297)</f>
        <v>50575</v>
      </c>
      <c r="E291" s="116">
        <f>SUM(E292+E293+E294+E295+E296+E297)</f>
        <v>26113.198</v>
      </c>
      <c r="F291" s="116">
        <f>SUM(F292+F293+F294+F295+F296+F297)</f>
        <v>24461.801999999996</v>
      </c>
      <c r="G291" s="27"/>
      <c r="H291" s="27"/>
      <c r="I291" s="27"/>
      <c r="J291" s="27"/>
      <c r="K291" s="27"/>
      <c r="L291" s="27"/>
      <c r="M291" s="27"/>
      <c r="N291" s="27"/>
    </row>
    <row r="292" spans="1:14" s="31" customFormat="1" ht="14.25" customHeight="1" outlineLevel="2" x14ac:dyDescent="0.35">
      <c r="A292" s="38" t="s">
        <v>768</v>
      </c>
      <c r="B292" s="39" t="s">
        <v>156</v>
      </c>
      <c r="C292" s="108">
        <v>25000</v>
      </c>
      <c r="D292" s="108">
        <v>20575</v>
      </c>
      <c r="E292" s="108">
        <f>SUMIF(Balance!$AB$14:$AB$257,Egresos!A292,Balance!$U$14:$V$257)</f>
        <v>13580.311</v>
      </c>
      <c r="F292" s="108">
        <f t="shared" si="30"/>
        <v>6994.6890000000003</v>
      </c>
      <c r="G292" s="27"/>
      <c r="H292" s="27"/>
      <c r="I292" s="27"/>
      <c r="J292" s="27"/>
      <c r="K292" s="27"/>
      <c r="L292" s="27"/>
      <c r="M292" s="27"/>
      <c r="N292" s="27"/>
    </row>
    <row r="293" spans="1:14" s="31" customFormat="1" ht="14.25" customHeight="1" outlineLevel="2" x14ac:dyDescent="0.35">
      <c r="A293" s="38" t="s">
        <v>1025</v>
      </c>
      <c r="B293" s="39" t="s">
        <v>369</v>
      </c>
      <c r="C293" s="108">
        <v>0</v>
      </c>
      <c r="D293" s="108">
        <v>0</v>
      </c>
      <c r="E293" s="108">
        <f>SUMIF(Balance!$AB$14:$AB$257,Egresos!A293,Balance!$U$14:$V$257)</f>
        <v>0</v>
      </c>
      <c r="F293" s="108">
        <f t="shared" si="30"/>
        <v>0</v>
      </c>
      <c r="G293" s="27"/>
      <c r="H293" s="27"/>
      <c r="I293" s="27"/>
      <c r="J293" s="27"/>
      <c r="K293" s="27"/>
      <c r="L293" s="27"/>
      <c r="M293" s="27"/>
      <c r="N293" s="27"/>
    </row>
    <row r="294" spans="1:14" s="31" customFormat="1" ht="14.25" customHeight="1" outlineLevel="2" x14ac:dyDescent="0.35">
      <c r="A294" s="38" t="s">
        <v>794</v>
      </c>
      <c r="B294" s="39" t="s">
        <v>370</v>
      </c>
      <c r="C294" s="108">
        <v>1400</v>
      </c>
      <c r="D294" s="108">
        <v>17000</v>
      </c>
      <c r="E294" s="108">
        <f>SUMIF(Balance!$AB$14:$AB$257,Egresos!A294,Balance!$U$14:$V$257)</f>
        <v>0</v>
      </c>
      <c r="F294" s="108">
        <f t="shared" si="30"/>
        <v>17000</v>
      </c>
      <c r="G294" s="27"/>
      <c r="H294" s="27"/>
      <c r="I294" s="27"/>
      <c r="J294" s="27"/>
      <c r="K294" s="27"/>
      <c r="L294" s="27"/>
      <c r="M294" s="27"/>
      <c r="N294" s="27"/>
    </row>
    <row r="295" spans="1:14" s="31" customFormat="1" ht="14.25" customHeight="1" outlineLevel="2" x14ac:dyDescent="0.35">
      <c r="A295" s="38" t="s">
        <v>1026</v>
      </c>
      <c r="B295" s="39" t="s">
        <v>371</v>
      </c>
      <c r="C295" s="108"/>
      <c r="D295" s="108">
        <v>0</v>
      </c>
      <c r="E295" s="108">
        <f>SUMIF(Balance!$AB$14:$AB$257,Egresos!A295,Balance!$U$14:$V$257)</f>
        <v>0</v>
      </c>
      <c r="F295" s="108">
        <f t="shared" si="30"/>
        <v>0</v>
      </c>
      <c r="G295" s="27"/>
      <c r="H295" s="27"/>
      <c r="I295" s="27"/>
      <c r="J295" s="27"/>
      <c r="K295" s="27"/>
      <c r="L295" s="27"/>
      <c r="M295" s="27"/>
      <c r="N295" s="27"/>
    </row>
    <row r="296" spans="1:14" s="31" customFormat="1" ht="14.25" customHeight="1" outlineLevel="2" x14ac:dyDescent="0.35">
      <c r="A296" s="38" t="s">
        <v>1027</v>
      </c>
      <c r="B296" s="39" t="s">
        <v>372</v>
      </c>
      <c r="C296" s="108"/>
      <c r="D296" s="108"/>
      <c r="E296" s="108">
        <f>SUMIF(Balance!$AB$14:$AB$257,Egresos!A296,Balance!$U$14:$V$257)</f>
        <v>0</v>
      </c>
      <c r="F296" s="108">
        <f t="shared" si="30"/>
        <v>0</v>
      </c>
      <c r="G296" s="27"/>
      <c r="H296" s="27"/>
      <c r="I296" s="27"/>
      <c r="J296" s="27"/>
      <c r="K296" s="27"/>
      <c r="L296" s="27"/>
      <c r="M296" s="27"/>
      <c r="N296" s="27"/>
    </row>
    <row r="297" spans="1:14" s="31" customFormat="1" ht="14.25" customHeight="1" outlineLevel="2" x14ac:dyDescent="0.35">
      <c r="A297" s="38" t="s">
        <v>771</v>
      </c>
      <c r="B297" s="39" t="s">
        <v>328</v>
      </c>
      <c r="C297" s="108">
        <v>258785</v>
      </c>
      <c r="D297" s="108">
        <v>13000</v>
      </c>
      <c r="E297" s="108">
        <f>SUMIF(Balance!$AB$14:$AB$257,Egresos!A297,Balance!$U$14:$V$257)</f>
        <v>12532.887000000001</v>
      </c>
      <c r="F297" s="108">
        <f t="shared" si="30"/>
        <v>467.11299999999937</v>
      </c>
      <c r="G297" s="27"/>
      <c r="H297" s="27"/>
      <c r="I297" s="27"/>
      <c r="J297" s="27"/>
      <c r="K297" s="27"/>
      <c r="L297" s="27"/>
      <c r="M297" s="27"/>
      <c r="N297" s="27"/>
    </row>
    <row r="298" spans="1:14" s="31" customFormat="1" ht="14.25" customHeight="1" x14ac:dyDescent="0.35">
      <c r="A298" s="34" t="s">
        <v>1028</v>
      </c>
      <c r="B298" s="34" t="s">
        <v>373</v>
      </c>
      <c r="C298" s="119">
        <f>SUM(C299+C301)</f>
        <v>683161</v>
      </c>
      <c r="D298" s="119">
        <f>SUM(D299+D301)</f>
        <v>786676</v>
      </c>
      <c r="E298" s="119">
        <f>SUM(E299+E301)</f>
        <v>765731.0830000001</v>
      </c>
      <c r="F298" s="119">
        <f>SUM(F299+F301)</f>
        <v>20944.916999999899</v>
      </c>
      <c r="G298" s="30" t="s">
        <v>174</v>
      </c>
      <c r="H298" s="27"/>
      <c r="I298" s="27"/>
      <c r="J298" s="27"/>
      <c r="K298" s="27"/>
      <c r="L298" s="27"/>
      <c r="M298" s="27"/>
      <c r="N298" s="27"/>
    </row>
    <row r="299" spans="1:14" s="31" customFormat="1" ht="14.25" hidden="1" customHeight="1" outlineLevel="1" x14ac:dyDescent="0.35">
      <c r="A299" s="36" t="s">
        <v>1029</v>
      </c>
      <c r="B299" s="36" t="s">
        <v>374</v>
      </c>
      <c r="C299" s="116">
        <f>SUM(C300)</f>
        <v>683161</v>
      </c>
      <c r="D299" s="116">
        <f>SUM(D300)</f>
        <v>786676</v>
      </c>
      <c r="E299" s="116">
        <f>SUM(E300)</f>
        <v>765731.0830000001</v>
      </c>
      <c r="F299" s="116">
        <f>SUM(F300)</f>
        <v>20944.916999999899</v>
      </c>
      <c r="G299" s="27"/>
      <c r="H299" s="27"/>
      <c r="I299" s="27"/>
      <c r="J299" s="27"/>
      <c r="K299" s="27"/>
      <c r="L299" s="27"/>
      <c r="M299" s="27"/>
      <c r="N299" s="27"/>
    </row>
    <row r="300" spans="1:14" s="31" customFormat="1" ht="14.25" hidden="1" customHeight="1" outlineLevel="2" x14ac:dyDescent="0.35">
      <c r="A300" s="38" t="s">
        <v>1030</v>
      </c>
      <c r="B300" s="39" t="s">
        <v>375</v>
      </c>
      <c r="C300" s="108">
        <v>683161</v>
      </c>
      <c r="D300" s="108">
        <v>786676</v>
      </c>
      <c r="E300" s="108">
        <f>SUMIF(Balance!$AB$14:$AB$257,Egresos!A300,Balance!$U$14:$V$257)</f>
        <v>765731.0830000001</v>
      </c>
      <c r="F300" s="108">
        <f t="shared" ref="F300" si="31">+D300-E300</f>
        <v>20944.916999999899</v>
      </c>
      <c r="G300" s="27"/>
      <c r="H300" s="27"/>
      <c r="I300" s="27"/>
      <c r="J300" s="27"/>
      <c r="K300" s="27"/>
      <c r="L300" s="27"/>
      <c r="M300" s="27"/>
      <c r="N300" s="27"/>
    </row>
    <row r="301" spans="1:14" s="31" customFormat="1" ht="14.25" hidden="1" customHeight="1" outlineLevel="1" x14ac:dyDescent="0.35">
      <c r="A301" s="36" t="s">
        <v>1031</v>
      </c>
      <c r="B301" s="37" t="s">
        <v>376</v>
      </c>
      <c r="C301" s="107">
        <f>C302+C303</f>
        <v>0</v>
      </c>
      <c r="D301" s="107">
        <f>D302+D303</f>
        <v>0</v>
      </c>
      <c r="E301" s="107">
        <f>E302+E303</f>
        <v>0</v>
      </c>
      <c r="F301" s="107">
        <f>F302+F303</f>
        <v>0</v>
      </c>
      <c r="G301" s="27"/>
      <c r="H301" s="27"/>
      <c r="I301" s="27"/>
      <c r="J301" s="27"/>
      <c r="K301" s="27"/>
      <c r="L301" s="27"/>
      <c r="M301" s="27"/>
      <c r="N301" s="27"/>
    </row>
    <row r="302" spans="1:14" s="31" customFormat="1" ht="14.25" hidden="1" customHeight="1" outlineLevel="2" x14ac:dyDescent="0.35">
      <c r="A302" s="38" t="s">
        <v>1032</v>
      </c>
      <c r="B302" s="39" t="s">
        <v>377</v>
      </c>
      <c r="C302" s="108">
        <v>0</v>
      </c>
      <c r="D302" s="108">
        <v>0</v>
      </c>
      <c r="E302" s="108">
        <f>SUMIF(Balance!$AB$14:$AB$257,Egresos!A302,Balance!$U$14:$V$257)</f>
        <v>0</v>
      </c>
      <c r="F302" s="108">
        <f t="shared" ref="F302:F303" si="32">+D302-E302</f>
        <v>0</v>
      </c>
      <c r="G302" s="27"/>
      <c r="H302" s="27"/>
      <c r="I302" s="27"/>
      <c r="J302" s="27"/>
      <c r="K302" s="27"/>
      <c r="L302" s="27"/>
      <c r="M302" s="27"/>
      <c r="N302" s="27"/>
    </row>
    <row r="303" spans="1:14" s="31" customFormat="1" ht="14.25" hidden="1" customHeight="1" outlineLevel="2" x14ac:dyDescent="0.35">
      <c r="A303" s="38" t="s">
        <v>776</v>
      </c>
      <c r="B303" s="39" t="s">
        <v>160</v>
      </c>
      <c r="C303" s="108">
        <v>0</v>
      </c>
      <c r="D303" s="108">
        <v>0</v>
      </c>
      <c r="E303" s="108">
        <f>SUMIF(Balance!$AB$14:$AB$257,Egresos!A303,Balance!$U$14:$V$257)</f>
        <v>0</v>
      </c>
      <c r="F303" s="108">
        <f t="shared" si="32"/>
        <v>0</v>
      </c>
      <c r="G303" s="27"/>
      <c r="H303" s="27"/>
      <c r="I303" s="27"/>
      <c r="J303" s="27"/>
      <c r="K303" s="27"/>
      <c r="L303" s="27"/>
      <c r="M303" s="27"/>
      <c r="N303" s="27"/>
    </row>
    <row r="304" spans="1:14" s="31" customFormat="1" ht="14.25" customHeight="1" collapsed="1" x14ac:dyDescent="0.35">
      <c r="A304" s="34" t="s">
        <v>1033</v>
      </c>
      <c r="B304" s="35" t="s">
        <v>378</v>
      </c>
      <c r="C304" s="106">
        <f>SUM(C305+C316+C341)</f>
        <v>125000</v>
      </c>
      <c r="D304" s="106">
        <f>SUM(D305+D316+D341)</f>
        <v>1749070</v>
      </c>
      <c r="E304" s="106">
        <f>SUM(E305+E316+E341)</f>
        <v>880416.51099999994</v>
      </c>
      <c r="F304" s="106">
        <f>SUM(F305+F316+F341)</f>
        <v>868653.48900000006</v>
      </c>
      <c r="G304" s="30" t="s">
        <v>174</v>
      </c>
      <c r="H304" s="27"/>
      <c r="I304" s="27"/>
      <c r="J304" s="27"/>
      <c r="K304" s="27"/>
      <c r="L304" s="27"/>
      <c r="M304" s="27"/>
      <c r="N304" s="27"/>
    </row>
    <row r="305" spans="1:14" s="31" customFormat="1" ht="14.25" customHeight="1" outlineLevel="1" x14ac:dyDescent="0.35">
      <c r="A305" s="36" t="s">
        <v>1034</v>
      </c>
      <c r="B305" s="37" t="s">
        <v>379</v>
      </c>
      <c r="C305" s="107">
        <f>SUM(C306+C307+C308+C309+C310+C311+C312+C313+C314+C315)</f>
        <v>125000</v>
      </c>
      <c r="D305" s="107">
        <f>SUM(D306+D307+D308+D309+D310+D311+D312+D313+D314+D315)</f>
        <v>1300</v>
      </c>
      <c r="E305" s="107">
        <f>SUM(E306+E307+E308+E309+E310+E311+E312+E313+E314+E315)</f>
        <v>0</v>
      </c>
      <c r="F305" s="107">
        <f>SUM(F306+F307+F308+F309+F310+F311+F312+F313+F314+F315)</f>
        <v>1300</v>
      </c>
      <c r="G305" s="27"/>
      <c r="H305" s="27"/>
      <c r="I305" s="27"/>
      <c r="J305" s="27"/>
      <c r="K305" s="27"/>
      <c r="L305" s="27"/>
      <c r="M305" s="27"/>
      <c r="N305" s="27"/>
    </row>
    <row r="306" spans="1:14" s="31" customFormat="1" ht="14.25" customHeight="1" outlineLevel="2" x14ac:dyDescent="0.35">
      <c r="A306" s="38" t="s">
        <v>1035</v>
      </c>
      <c r="B306" s="39" t="s">
        <v>380</v>
      </c>
      <c r="C306" s="108"/>
      <c r="D306" s="108"/>
      <c r="E306" s="108">
        <f>SUMIF(Balance!$AB$14:$AB$257,Egresos!A306,Balance!$U$14:$V$257)</f>
        <v>0</v>
      </c>
      <c r="F306" s="108"/>
      <c r="G306" s="27"/>
      <c r="H306" s="27"/>
      <c r="I306" s="27"/>
      <c r="J306" s="27"/>
      <c r="K306" s="27"/>
      <c r="L306" s="27"/>
      <c r="M306" s="27"/>
      <c r="N306" s="27"/>
    </row>
    <row r="307" spans="1:14" s="31" customFormat="1" ht="14.25" customHeight="1" outlineLevel="2" x14ac:dyDescent="0.35">
      <c r="A307" s="38" t="s">
        <v>1036</v>
      </c>
      <c r="B307" s="39" t="s">
        <v>381</v>
      </c>
      <c r="C307" s="108"/>
      <c r="D307" s="108"/>
      <c r="E307" s="108">
        <f>SUMIF(Balance!$AB$14:$AB$257,Egresos!A307,Balance!$U$14:$V$257)</f>
        <v>0</v>
      </c>
      <c r="F307" s="108"/>
      <c r="G307" s="27"/>
      <c r="H307" s="27"/>
      <c r="I307" s="27"/>
      <c r="J307" s="27"/>
      <c r="K307" s="27"/>
      <c r="L307" s="27"/>
      <c r="M307" s="27"/>
      <c r="N307" s="27"/>
    </row>
    <row r="308" spans="1:14" s="31" customFormat="1" ht="14.25" customHeight="1" outlineLevel="2" x14ac:dyDescent="0.35">
      <c r="A308" s="38" t="s">
        <v>1037</v>
      </c>
      <c r="B308" s="39" t="s">
        <v>382</v>
      </c>
      <c r="C308" s="108"/>
      <c r="D308" s="108"/>
      <c r="E308" s="108">
        <f>SUMIF(Balance!$AB$14:$AB$257,Egresos!A308,Balance!$U$14:$V$257)</f>
        <v>0</v>
      </c>
      <c r="F308" s="108"/>
      <c r="G308" s="27"/>
      <c r="H308" s="27"/>
      <c r="I308" s="27"/>
      <c r="J308" s="27"/>
      <c r="K308" s="27"/>
      <c r="L308" s="27"/>
      <c r="M308" s="27"/>
      <c r="N308" s="27"/>
    </row>
    <row r="309" spans="1:14" s="31" customFormat="1" ht="14.25" customHeight="1" outlineLevel="2" x14ac:dyDescent="0.35">
      <c r="A309" s="38" t="s">
        <v>1038</v>
      </c>
      <c r="B309" s="39" t="s">
        <v>383</v>
      </c>
      <c r="C309" s="108"/>
      <c r="D309" s="108"/>
      <c r="E309" s="108">
        <f>SUMIF(Balance!$AB$14:$AB$257,Egresos!A309,Balance!$U$14:$V$257)</f>
        <v>0</v>
      </c>
      <c r="F309" s="108"/>
      <c r="G309" s="27"/>
      <c r="H309" s="27"/>
      <c r="I309" s="27"/>
      <c r="J309" s="27"/>
      <c r="K309" s="27"/>
      <c r="L309" s="27"/>
      <c r="M309" s="27"/>
      <c r="N309" s="27"/>
    </row>
    <row r="310" spans="1:14" s="31" customFormat="1" ht="14.25" customHeight="1" outlineLevel="2" x14ac:dyDescent="0.35">
      <c r="A310" s="38" t="s">
        <v>1039</v>
      </c>
      <c r="B310" s="39" t="s">
        <v>384</v>
      </c>
      <c r="C310" s="108"/>
      <c r="D310" s="108"/>
      <c r="E310" s="108">
        <f>SUMIF(Balance!$AB$14:$AB$257,Egresos!A310,Balance!$U$14:$V$257)</f>
        <v>0</v>
      </c>
      <c r="F310" s="108"/>
      <c r="G310" s="27"/>
      <c r="H310" s="27"/>
      <c r="I310" s="27"/>
      <c r="J310" s="27"/>
      <c r="K310" s="27"/>
      <c r="L310" s="27"/>
      <c r="M310" s="27"/>
      <c r="N310" s="27"/>
    </row>
    <row r="311" spans="1:14" s="31" customFormat="1" ht="14.25" customHeight="1" outlineLevel="2" x14ac:dyDescent="0.35">
      <c r="A311" s="38" t="s">
        <v>1040</v>
      </c>
      <c r="B311" s="38" t="s">
        <v>385</v>
      </c>
      <c r="C311" s="115"/>
      <c r="D311" s="115"/>
      <c r="E311" s="115">
        <f>SUMIF(Balance!$AB$14:$AB$257,Egresos!A311,Balance!$U$14:$V$257)</f>
        <v>0</v>
      </c>
      <c r="F311" s="115"/>
      <c r="G311" s="27"/>
      <c r="H311" s="27"/>
      <c r="I311" s="27"/>
      <c r="J311" s="27"/>
      <c r="K311" s="27"/>
      <c r="L311" s="27"/>
      <c r="M311" s="27"/>
      <c r="N311" s="27"/>
    </row>
    <row r="312" spans="1:14" s="31" customFormat="1" ht="14.25" customHeight="1" outlineLevel="2" x14ac:dyDescent="0.35">
      <c r="A312" s="38" t="s">
        <v>1041</v>
      </c>
      <c r="B312" s="38" t="s">
        <v>386</v>
      </c>
      <c r="C312" s="115"/>
      <c r="D312" s="115"/>
      <c r="E312" s="115">
        <f>SUMIF(Balance!$AB$14:$AB$257,Egresos!A312,Balance!$U$14:$V$257)</f>
        <v>0</v>
      </c>
      <c r="F312" s="115"/>
      <c r="G312" s="27"/>
      <c r="H312" s="27"/>
      <c r="I312" s="27"/>
      <c r="J312" s="27"/>
      <c r="K312" s="27"/>
      <c r="L312" s="27"/>
      <c r="M312" s="27"/>
      <c r="N312" s="27"/>
    </row>
    <row r="313" spans="1:14" s="31" customFormat="1" ht="14.25" customHeight="1" outlineLevel="2" x14ac:dyDescent="0.35">
      <c r="A313" s="38" t="s">
        <v>1042</v>
      </c>
      <c r="B313" s="39" t="s">
        <v>387</v>
      </c>
      <c r="C313" s="108">
        <v>0</v>
      </c>
      <c r="D313" s="108">
        <v>1300</v>
      </c>
      <c r="E313" s="108">
        <f>SUMIF(Balance!$AB$14:$AB$257,Egresos!A313,Balance!$U$14:$V$257)</f>
        <v>0</v>
      </c>
      <c r="F313" s="108">
        <f t="shared" ref="F313:F315" si="33">+D313-E313</f>
        <v>1300</v>
      </c>
      <c r="G313" s="27"/>
      <c r="H313" s="27"/>
      <c r="I313" s="27"/>
      <c r="J313" s="27"/>
      <c r="K313" s="27"/>
      <c r="L313" s="27"/>
      <c r="M313" s="27"/>
      <c r="N313" s="27"/>
    </row>
    <row r="314" spans="1:14" s="31" customFormat="1" ht="14.25" customHeight="1" outlineLevel="2" x14ac:dyDescent="0.35">
      <c r="A314" s="38" t="s">
        <v>1043</v>
      </c>
      <c r="B314" s="39" t="s">
        <v>388</v>
      </c>
      <c r="C314" s="108"/>
      <c r="D314" s="108"/>
      <c r="E314" s="108">
        <f>SUMIF(Balance!$AB$14:$AB$257,Egresos!A314,Balance!$U$14:$V$257)</f>
        <v>0</v>
      </c>
      <c r="F314" s="108"/>
      <c r="G314" s="27"/>
      <c r="H314" s="27"/>
      <c r="I314" s="27"/>
      <c r="J314" s="27"/>
      <c r="K314" s="27"/>
      <c r="L314" s="27"/>
      <c r="M314" s="27"/>
      <c r="N314" s="27"/>
    </row>
    <row r="315" spans="1:14" s="31" customFormat="1" ht="14.25" customHeight="1" outlineLevel="2" x14ac:dyDescent="0.35">
      <c r="A315" s="38" t="s">
        <v>1044</v>
      </c>
      <c r="B315" s="39" t="s">
        <v>389</v>
      </c>
      <c r="C315" s="108">
        <v>125000</v>
      </c>
      <c r="D315" s="108">
        <v>0</v>
      </c>
      <c r="E315" s="108">
        <f>SUMIF(Balance!$AB$14:$AB$257,Egresos!A315,Balance!$U$14:$V$257)</f>
        <v>0</v>
      </c>
      <c r="F315" s="108">
        <f t="shared" si="33"/>
        <v>0</v>
      </c>
      <c r="G315" s="27"/>
      <c r="H315" s="27"/>
      <c r="I315" s="27"/>
      <c r="J315" s="27"/>
      <c r="K315" s="27"/>
      <c r="L315" s="27"/>
      <c r="M315" s="27"/>
      <c r="N315" s="27"/>
    </row>
    <row r="316" spans="1:14" s="31" customFormat="1" ht="14.25" customHeight="1" outlineLevel="1" x14ac:dyDescent="0.35">
      <c r="A316" s="36" t="s">
        <v>1045</v>
      </c>
      <c r="B316" s="36" t="s">
        <v>390</v>
      </c>
      <c r="C316" s="116">
        <f>SUM(C317+C318+C320+C323+C327+C331+C335+C336+C337)</f>
        <v>0</v>
      </c>
      <c r="D316" s="116">
        <f>SUM(D317+D318+D320+D323+D327+D331+D335+D336+D337)</f>
        <v>1747770</v>
      </c>
      <c r="E316" s="116">
        <f>SUM(E317+E318+E320+E323+E327+E331+E335+E336+E337)</f>
        <v>880416.51099999994</v>
      </c>
      <c r="F316" s="116">
        <f>SUM(F317+F318+F320+F323+F327+F331+F335+F336+F337)</f>
        <v>867353.48900000006</v>
      </c>
      <c r="G316" s="27"/>
      <c r="H316" s="27"/>
      <c r="I316" s="27"/>
      <c r="J316" s="27"/>
      <c r="K316" s="27"/>
      <c r="L316" s="27"/>
      <c r="M316" s="27"/>
      <c r="N316" s="27"/>
    </row>
    <row r="317" spans="1:14" s="31" customFormat="1" ht="14.25" customHeight="1" outlineLevel="2" x14ac:dyDescent="0.35">
      <c r="A317" s="38" t="s">
        <v>1046</v>
      </c>
      <c r="B317" s="39" t="s">
        <v>391</v>
      </c>
      <c r="C317" s="108"/>
      <c r="D317" s="108"/>
      <c r="E317" s="108">
        <f>SUMIF(Balance!$AB$14:$AB$257,Egresos!A317,Balance!$U$14:$V$257)</f>
        <v>0</v>
      </c>
      <c r="F317" s="108"/>
      <c r="G317" s="27"/>
      <c r="H317" s="27"/>
      <c r="I317" s="27"/>
      <c r="J317" s="27"/>
      <c r="K317" s="27"/>
      <c r="L317" s="27"/>
      <c r="M317" s="27"/>
      <c r="N317" s="27"/>
    </row>
    <row r="318" spans="1:14" s="31" customFormat="1" ht="14.25" customHeight="1" outlineLevel="2" x14ac:dyDescent="0.35">
      <c r="A318" s="38" t="s">
        <v>1047</v>
      </c>
      <c r="B318" s="39" t="s">
        <v>392</v>
      </c>
      <c r="C318" s="108">
        <f>SUM(C319)</f>
        <v>0</v>
      </c>
      <c r="D318" s="108">
        <f>SUM(D319)</f>
        <v>0</v>
      </c>
      <c r="E318" s="108">
        <f>SUM(E319)</f>
        <v>0</v>
      </c>
      <c r="F318" s="108">
        <f>SUM(F319)</f>
        <v>0</v>
      </c>
      <c r="G318" s="27"/>
      <c r="H318" s="27"/>
      <c r="I318" s="27"/>
      <c r="J318" s="27"/>
      <c r="K318" s="27"/>
      <c r="L318" s="27"/>
      <c r="M318" s="27"/>
      <c r="N318" s="27"/>
    </row>
    <row r="319" spans="1:14" s="31" customFormat="1" ht="14.25" customHeight="1" outlineLevel="3" x14ac:dyDescent="0.35">
      <c r="A319" s="40" t="s">
        <v>1048</v>
      </c>
      <c r="B319" s="41" t="s">
        <v>393</v>
      </c>
      <c r="C319" s="109"/>
      <c r="D319" s="109"/>
      <c r="E319" s="109">
        <f>SUMIF(Balance!$AB$14:$AB$257,Egresos!A319,Balance!$U$14:$V$257)</f>
        <v>0</v>
      </c>
      <c r="F319" s="109"/>
      <c r="G319" s="27"/>
      <c r="H319" s="27"/>
      <c r="I319" s="27"/>
      <c r="J319" s="27"/>
      <c r="K319" s="27"/>
      <c r="L319" s="27"/>
      <c r="M319" s="27"/>
      <c r="N319" s="27"/>
    </row>
    <row r="320" spans="1:14" s="31" customFormat="1" ht="14.25" customHeight="1" outlineLevel="2" x14ac:dyDescent="0.35">
      <c r="A320" s="38" t="s">
        <v>1049</v>
      </c>
      <c r="B320" s="39" t="s">
        <v>394</v>
      </c>
      <c r="C320" s="108">
        <f>SUM(C321+C322)</f>
        <v>0</v>
      </c>
      <c r="D320" s="108">
        <f>SUM(D321+D322)</f>
        <v>0</v>
      </c>
      <c r="E320" s="108">
        <f>SUM(E321+E322)</f>
        <v>0</v>
      </c>
      <c r="F320" s="108">
        <f>SUM(F321+F322)</f>
        <v>0</v>
      </c>
      <c r="G320" s="27"/>
      <c r="H320" s="27"/>
      <c r="I320" s="27"/>
      <c r="J320" s="27"/>
      <c r="K320" s="27"/>
      <c r="L320" s="27"/>
      <c r="M320" s="27"/>
      <c r="N320" s="27"/>
    </row>
    <row r="321" spans="1:14" s="31" customFormat="1" ht="14.25" customHeight="1" outlineLevel="3" x14ac:dyDescent="0.35">
      <c r="A321" s="40" t="s">
        <v>1050</v>
      </c>
      <c r="B321" s="41" t="s">
        <v>395</v>
      </c>
      <c r="C321" s="109"/>
      <c r="D321" s="109"/>
      <c r="E321" s="109">
        <f>SUMIF(Balance!$AB$14:$AB$257,Egresos!A321,Balance!$U$14:$V$257)</f>
        <v>0</v>
      </c>
      <c r="F321" s="109"/>
      <c r="G321" s="27"/>
      <c r="H321" s="27"/>
      <c r="I321" s="27"/>
      <c r="J321" s="27"/>
      <c r="K321" s="27"/>
      <c r="L321" s="27"/>
      <c r="M321" s="27"/>
      <c r="N321" s="27"/>
    </row>
    <row r="322" spans="1:14" s="31" customFormat="1" ht="14.25" customHeight="1" outlineLevel="3" x14ac:dyDescent="0.35">
      <c r="A322" s="40" t="s">
        <v>1051</v>
      </c>
      <c r="B322" s="41" t="s">
        <v>396</v>
      </c>
      <c r="C322" s="109"/>
      <c r="D322" s="109"/>
      <c r="E322" s="109">
        <f>SUMIF(Balance!$AB$14:$AB$257,Egresos!A322,Balance!$U$14:$V$257)</f>
        <v>0</v>
      </c>
      <c r="F322" s="109"/>
      <c r="G322" s="27"/>
      <c r="H322" s="27"/>
      <c r="I322" s="27"/>
      <c r="J322" s="27"/>
      <c r="K322" s="27"/>
      <c r="L322" s="27"/>
      <c r="M322" s="27"/>
      <c r="N322" s="27"/>
    </row>
    <row r="323" spans="1:14" s="31" customFormat="1" ht="14.25" customHeight="1" outlineLevel="2" x14ac:dyDescent="0.35">
      <c r="A323" s="38" t="s">
        <v>1052</v>
      </c>
      <c r="B323" s="39" t="s">
        <v>397</v>
      </c>
      <c r="C323" s="108">
        <f>SUM(C324+C325+C326)</f>
        <v>0</v>
      </c>
      <c r="D323" s="108">
        <f>SUM(D324+D325+D326)</f>
        <v>0</v>
      </c>
      <c r="E323" s="108">
        <f>SUM(E324+E325+E326)</f>
        <v>0</v>
      </c>
      <c r="F323" s="108">
        <f>SUM(F324+F325+F326)</f>
        <v>0</v>
      </c>
      <c r="G323" s="27"/>
      <c r="H323" s="27"/>
      <c r="I323" s="27"/>
      <c r="J323" s="27"/>
      <c r="K323" s="27"/>
      <c r="L323" s="27"/>
      <c r="M323" s="27"/>
      <c r="N323" s="27"/>
    </row>
    <row r="324" spans="1:14" s="31" customFormat="1" ht="14.25" customHeight="1" outlineLevel="3" x14ac:dyDescent="0.35">
      <c r="A324" s="40" t="s">
        <v>1053</v>
      </c>
      <c r="B324" s="41" t="s">
        <v>398</v>
      </c>
      <c r="C324" s="109"/>
      <c r="D324" s="109"/>
      <c r="E324" s="109">
        <f>SUMIF(Balance!$AB$14:$AB$257,Egresos!A324,Balance!$U$14:$V$257)</f>
        <v>0</v>
      </c>
      <c r="F324" s="109"/>
      <c r="G324" s="27"/>
      <c r="H324" s="27"/>
      <c r="I324" s="27"/>
      <c r="J324" s="27"/>
      <c r="K324" s="27"/>
      <c r="L324" s="27"/>
      <c r="M324" s="27"/>
      <c r="N324" s="27"/>
    </row>
    <row r="325" spans="1:14" s="31" customFormat="1" ht="14.25" customHeight="1" outlineLevel="3" x14ac:dyDescent="0.35">
      <c r="A325" s="40" t="s">
        <v>1054</v>
      </c>
      <c r="B325" s="41" t="s">
        <v>399</v>
      </c>
      <c r="C325" s="109"/>
      <c r="D325" s="109"/>
      <c r="E325" s="109">
        <f>SUMIF(Balance!$AB$14:$AB$257,Egresos!A325,Balance!$U$14:$V$257)</f>
        <v>0</v>
      </c>
      <c r="F325" s="109"/>
      <c r="G325" s="27"/>
      <c r="H325" s="27"/>
      <c r="I325" s="27"/>
      <c r="J325" s="27"/>
      <c r="K325" s="27"/>
      <c r="L325" s="27"/>
      <c r="M325" s="27"/>
      <c r="N325" s="27"/>
    </row>
    <row r="326" spans="1:14" s="31" customFormat="1" ht="14.25" customHeight="1" outlineLevel="3" x14ac:dyDescent="0.35">
      <c r="A326" s="40" t="s">
        <v>1055</v>
      </c>
      <c r="B326" s="41" t="s">
        <v>400</v>
      </c>
      <c r="C326" s="109"/>
      <c r="D326" s="109"/>
      <c r="E326" s="109">
        <f>SUMIF(Balance!$AB$14:$AB$257,Egresos!A326,Balance!$U$14:$V$257)</f>
        <v>0</v>
      </c>
      <c r="F326" s="109"/>
      <c r="G326" s="27"/>
      <c r="H326" s="27"/>
      <c r="I326" s="27"/>
      <c r="J326" s="27"/>
      <c r="K326" s="27"/>
      <c r="L326" s="27"/>
      <c r="M326" s="27"/>
      <c r="N326" s="27"/>
    </row>
    <row r="327" spans="1:14" s="31" customFormat="1" ht="14.25" customHeight="1" outlineLevel="2" x14ac:dyDescent="0.35">
      <c r="A327" s="38" t="s">
        <v>1056</v>
      </c>
      <c r="B327" s="39" t="s">
        <v>401</v>
      </c>
      <c r="C327" s="108">
        <f>SUM(C328+C329+C330)</f>
        <v>0</v>
      </c>
      <c r="D327" s="108">
        <f>SUM(D328+D329+D330)</f>
        <v>0</v>
      </c>
      <c r="E327" s="108">
        <f>SUM(E328+E329+E330)</f>
        <v>0</v>
      </c>
      <c r="F327" s="108">
        <f>SUM(F328+F329+F330)</f>
        <v>0</v>
      </c>
      <c r="G327" s="27"/>
      <c r="H327" s="27"/>
      <c r="I327" s="27"/>
      <c r="J327" s="27"/>
      <c r="K327" s="27"/>
      <c r="L327" s="27"/>
      <c r="M327" s="27"/>
      <c r="N327" s="27"/>
    </row>
    <row r="328" spans="1:14" s="31" customFormat="1" ht="14.25" customHeight="1" outlineLevel="3" x14ac:dyDescent="0.35">
      <c r="A328" s="40" t="s">
        <v>1057</v>
      </c>
      <c r="B328" s="41" t="s">
        <v>398</v>
      </c>
      <c r="C328" s="109"/>
      <c r="D328" s="109"/>
      <c r="E328" s="109">
        <f>SUMIF(Balance!$AB$14:$AB$257,Egresos!A328,Balance!$U$14:$V$257)</f>
        <v>0</v>
      </c>
      <c r="F328" s="109"/>
      <c r="G328" s="27"/>
      <c r="H328" s="27"/>
      <c r="I328" s="27"/>
      <c r="J328" s="27"/>
      <c r="K328" s="27"/>
      <c r="L328" s="27"/>
      <c r="M328" s="27"/>
      <c r="N328" s="27"/>
    </row>
    <row r="329" spans="1:14" s="31" customFormat="1" ht="14.25" customHeight="1" outlineLevel="3" x14ac:dyDescent="0.35">
      <c r="A329" s="40" t="s">
        <v>1058</v>
      </c>
      <c r="B329" s="41" t="s">
        <v>399</v>
      </c>
      <c r="C329" s="109"/>
      <c r="D329" s="109"/>
      <c r="E329" s="109">
        <f>SUMIF(Balance!$AB$14:$AB$257,Egresos!A329,Balance!$U$14:$V$257)</f>
        <v>0</v>
      </c>
      <c r="F329" s="109"/>
      <c r="G329" s="27"/>
      <c r="H329" s="27"/>
      <c r="I329" s="27"/>
      <c r="J329" s="27"/>
      <c r="K329" s="27"/>
      <c r="L329" s="27"/>
      <c r="M329" s="27"/>
      <c r="N329" s="27"/>
    </row>
    <row r="330" spans="1:14" s="31" customFormat="1" ht="14.25" customHeight="1" outlineLevel="3" x14ac:dyDescent="0.35">
      <c r="A330" s="40" t="s">
        <v>1059</v>
      </c>
      <c r="B330" s="41" t="s">
        <v>400</v>
      </c>
      <c r="C330" s="109"/>
      <c r="D330" s="109"/>
      <c r="E330" s="109">
        <f>SUMIF(Balance!$AB$14:$AB$257,Egresos!A330,Balance!$U$14:$V$257)</f>
        <v>0</v>
      </c>
      <c r="F330" s="109"/>
      <c r="G330" s="27"/>
      <c r="H330" s="27"/>
      <c r="I330" s="27"/>
      <c r="J330" s="27"/>
      <c r="K330" s="27"/>
      <c r="L330" s="27"/>
      <c r="M330" s="27"/>
      <c r="N330" s="27"/>
    </row>
    <row r="331" spans="1:14" s="31" customFormat="1" ht="14.25" customHeight="1" outlineLevel="2" x14ac:dyDescent="0.35">
      <c r="A331" s="38" t="s">
        <v>1060</v>
      </c>
      <c r="B331" s="39" t="s">
        <v>402</v>
      </c>
      <c r="C331" s="108">
        <f>SUM(C332+C333+C334)</f>
        <v>0</v>
      </c>
      <c r="D331" s="108">
        <f>SUM(D332+D333+D334)</f>
        <v>0</v>
      </c>
      <c r="E331" s="108">
        <f>SUM(E332+E333+E334)</f>
        <v>0</v>
      </c>
      <c r="F331" s="108">
        <f>SUM(F332+F333+F334)</f>
        <v>0</v>
      </c>
      <c r="G331" s="27"/>
      <c r="H331" s="27"/>
      <c r="I331" s="27"/>
      <c r="J331" s="27"/>
      <c r="K331" s="27"/>
      <c r="L331" s="27"/>
      <c r="M331" s="27"/>
      <c r="N331" s="27"/>
    </row>
    <row r="332" spans="1:14" s="31" customFormat="1" ht="14.25" customHeight="1" outlineLevel="3" x14ac:dyDescent="0.35">
      <c r="A332" s="40" t="s">
        <v>1061</v>
      </c>
      <c r="B332" s="41" t="s">
        <v>403</v>
      </c>
      <c r="C332" s="109"/>
      <c r="D332" s="109"/>
      <c r="E332" s="109">
        <f>SUMIF(Balance!$AB$14:$AB$257,Egresos!A332,Balance!$U$14:$V$257)</f>
        <v>0</v>
      </c>
      <c r="F332" s="109"/>
      <c r="G332" s="27"/>
      <c r="H332" s="27"/>
      <c r="I332" s="27"/>
      <c r="J332" s="27"/>
      <c r="K332" s="27"/>
      <c r="L332" s="27"/>
      <c r="M332" s="27"/>
      <c r="N332" s="27"/>
    </row>
    <row r="333" spans="1:14" s="31" customFormat="1" ht="14.25" customHeight="1" outlineLevel="3" x14ac:dyDescent="0.35">
      <c r="A333" s="40" t="s">
        <v>1062</v>
      </c>
      <c r="B333" s="41" t="s">
        <v>404</v>
      </c>
      <c r="C333" s="109"/>
      <c r="D333" s="109"/>
      <c r="E333" s="109">
        <f>SUMIF(Balance!$AB$14:$AB$257,Egresos!A333,Balance!$U$14:$V$257)</f>
        <v>0</v>
      </c>
      <c r="F333" s="109"/>
      <c r="G333" s="27"/>
      <c r="H333" s="27"/>
      <c r="I333" s="27"/>
      <c r="J333" s="27"/>
      <c r="K333" s="27"/>
      <c r="L333" s="27"/>
      <c r="M333" s="27"/>
      <c r="N333" s="27"/>
    </row>
    <row r="334" spans="1:14" s="31" customFormat="1" ht="30.75" customHeight="1" outlineLevel="3" x14ac:dyDescent="0.35">
      <c r="A334" s="40" t="s">
        <v>1063</v>
      </c>
      <c r="B334" s="48" t="s">
        <v>405</v>
      </c>
      <c r="C334" s="120"/>
      <c r="D334" s="120"/>
      <c r="E334" s="120">
        <f>SUMIF(Balance!$AB$14:$AB$257,Egresos!A334,Balance!$U$14:$V$257)</f>
        <v>0</v>
      </c>
      <c r="F334" s="120"/>
      <c r="G334" s="27"/>
      <c r="H334" s="27"/>
      <c r="I334" s="27"/>
      <c r="J334" s="27"/>
      <c r="K334" s="27"/>
      <c r="L334" s="27"/>
      <c r="M334" s="27"/>
      <c r="N334" s="27"/>
    </row>
    <row r="335" spans="1:14" s="31" customFormat="1" ht="14.25" customHeight="1" outlineLevel="2" x14ac:dyDescent="0.35">
      <c r="A335" s="38" t="s">
        <v>1064</v>
      </c>
      <c r="B335" s="39" t="s">
        <v>406</v>
      </c>
      <c r="C335" s="108"/>
      <c r="D335" s="108"/>
      <c r="E335" s="108">
        <f>SUMIF(Balance!$AB$14:$AB$257,Egresos!A335,Balance!$U$14:$V$257)</f>
        <v>0</v>
      </c>
      <c r="F335" s="108"/>
      <c r="G335" s="27"/>
      <c r="H335" s="27"/>
      <c r="I335" s="27"/>
      <c r="J335" s="27"/>
      <c r="K335" s="27"/>
      <c r="L335" s="27"/>
      <c r="M335" s="27"/>
      <c r="N335" s="27"/>
    </row>
    <row r="336" spans="1:14" s="31" customFormat="1" ht="14.25" customHeight="1" outlineLevel="2" x14ac:dyDescent="0.35">
      <c r="A336" s="38" t="s">
        <v>1065</v>
      </c>
      <c r="B336" s="39" t="s">
        <v>407</v>
      </c>
      <c r="C336" s="108"/>
      <c r="D336" s="108"/>
      <c r="E336" s="108">
        <f>SUMIF(Balance!$AB$14:$AB$257,Egresos!A336,Balance!$U$14:$V$257)</f>
        <v>0</v>
      </c>
      <c r="F336" s="108"/>
      <c r="G336" s="27"/>
      <c r="H336" s="27"/>
      <c r="I336" s="27"/>
      <c r="J336" s="27"/>
      <c r="K336" s="27"/>
      <c r="L336" s="27"/>
      <c r="M336" s="27"/>
      <c r="N336" s="27"/>
    </row>
    <row r="337" spans="1:14" s="31" customFormat="1" ht="14.25" customHeight="1" outlineLevel="2" x14ac:dyDescent="0.35">
      <c r="A337" s="38" t="s">
        <v>1066</v>
      </c>
      <c r="B337" s="39" t="s">
        <v>408</v>
      </c>
      <c r="C337" s="108">
        <f>SUM(C338+C339+C340)</f>
        <v>0</v>
      </c>
      <c r="D337" s="108">
        <f>SUM(D338+D339+D340)</f>
        <v>1747770</v>
      </c>
      <c r="E337" s="108">
        <f>SUM(E338+E339+E340)</f>
        <v>880416.51099999994</v>
      </c>
      <c r="F337" s="108">
        <f>SUM(F338+F339+F340)</f>
        <v>867353.48900000006</v>
      </c>
      <c r="G337" s="27"/>
      <c r="H337" s="27"/>
      <c r="I337" s="27"/>
      <c r="J337" s="27"/>
      <c r="K337" s="27"/>
      <c r="L337" s="27"/>
      <c r="M337" s="27"/>
      <c r="N337" s="27"/>
    </row>
    <row r="338" spans="1:14" s="31" customFormat="1" ht="14.25" customHeight="1" outlineLevel="2" x14ac:dyDescent="0.35">
      <c r="A338" s="40" t="s">
        <v>1067</v>
      </c>
      <c r="B338" s="41" t="s">
        <v>409</v>
      </c>
      <c r="C338" s="109"/>
      <c r="D338" s="109"/>
      <c r="E338" s="109">
        <f>SUMIF(Balance!$AB$14:$AB$257,Egresos!A338,Balance!$U$14:$V$257)</f>
        <v>0</v>
      </c>
      <c r="F338" s="109"/>
      <c r="G338" s="27"/>
      <c r="H338" s="27"/>
      <c r="I338" s="27"/>
      <c r="J338" s="27"/>
      <c r="K338" s="27"/>
      <c r="L338" s="27"/>
      <c r="M338" s="27"/>
      <c r="N338" s="27"/>
    </row>
    <row r="339" spans="1:14" s="31" customFormat="1" ht="14.25" customHeight="1" outlineLevel="2" x14ac:dyDescent="0.35">
      <c r="A339" s="40" t="s">
        <v>1068</v>
      </c>
      <c r="B339" s="41" t="s">
        <v>410</v>
      </c>
      <c r="C339" s="109"/>
      <c r="D339" s="109">
        <v>1747770</v>
      </c>
      <c r="E339" s="109">
        <f>SUMIF(Balance!$AB$14:$AB$257,Egresos!A339,Balance!$U$14:$V$257)+524853+86465.187+92254.576+58947.916+117895.832</f>
        <v>880416.51099999994</v>
      </c>
      <c r="F339" s="109">
        <f t="shared" ref="F339" si="34">+D339-E339</f>
        <v>867353.48900000006</v>
      </c>
      <c r="G339" s="27"/>
      <c r="H339" s="27"/>
      <c r="I339" s="27"/>
      <c r="J339" s="27"/>
      <c r="K339" s="27"/>
      <c r="L339" s="27"/>
      <c r="M339" s="27"/>
      <c r="N339" s="27"/>
    </row>
    <row r="340" spans="1:14" s="31" customFormat="1" ht="14.25" customHeight="1" outlineLevel="2" x14ac:dyDescent="0.35">
      <c r="A340" s="40" t="s">
        <v>1069</v>
      </c>
      <c r="B340" s="41" t="s">
        <v>411</v>
      </c>
      <c r="C340" s="109"/>
      <c r="D340" s="109"/>
      <c r="E340" s="109">
        <f>SUMIF(Balance!$AB$14:$AB$257,Egresos!A340,Balance!$U$14:$V$257)</f>
        <v>0</v>
      </c>
      <c r="F340" s="109"/>
      <c r="G340" s="27"/>
      <c r="H340" s="27"/>
      <c r="I340" s="27"/>
      <c r="J340" s="27"/>
      <c r="K340" s="27"/>
      <c r="L340" s="27"/>
      <c r="M340" s="27"/>
      <c r="N340" s="27"/>
    </row>
    <row r="341" spans="1:14" s="31" customFormat="1" ht="14.25" customHeight="1" outlineLevel="1" x14ac:dyDescent="0.35">
      <c r="A341" s="36" t="s">
        <v>1070</v>
      </c>
      <c r="B341" s="37" t="s">
        <v>412</v>
      </c>
      <c r="C341" s="107">
        <f>C342+C343</f>
        <v>0</v>
      </c>
      <c r="D341" s="107">
        <f>D342+D343</f>
        <v>0</v>
      </c>
      <c r="E341" s="107">
        <f>E342+E343</f>
        <v>0</v>
      </c>
      <c r="F341" s="107">
        <f>F342+F343</f>
        <v>0</v>
      </c>
      <c r="G341" s="27"/>
      <c r="H341" s="27"/>
      <c r="I341" s="27"/>
      <c r="J341" s="27"/>
      <c r="K341" s="27"/>
      <c r="L341" s="27"/>
      <c r="M341" s="27"/>
      <c r="N341" s="27"/>
    </row>
    <row r="342" spans="1:14" s="31" customFormat="1" ht="14.25" customHeight="1" outlineLevel="2" x14ac:dyDescent="0.35">
      <c r="A342" s="38" t="s">
        <v>1071</v>
      </c>
      <c r="B342" s="39" t="s">
        <v>413</v>
      </c>
      <c r="C342" s="108"/>
      <c r="D342" s="108"/>
      <c r="E342" s="108">
        <f>SUMIF(Balance!$AB$14:$AB$257,Egresos!A342,Balance!$U$14:$V$257)</f>
        <v>0</v>
      </c>
      <c r="F342" s="108"/>
      <c r="G342" s="27"/>
      <c r="H342" s="27"/>
      <c r="I342" s="27"/>
      <c r="J342" s="27"/>
      <c r="K342" s="27"/>
      <c r="L342" s="27"/>
      <c r="M342" s="27"/>
      <c r="N342" s="27"/>
    </row>
    <row r="343" spans="1:14" s="31" customFormat="1" ht="14.25" customHeight="1" outlineLevel="2" x14ac:dyDescent="0.35">
      <c r="A343" s="38" t="s">
        <v>1072</v>
      </c>
      <c r="B343" s="39" t="s">
        <v>414</v>
      </c>
      <c r="C343" s="108"/>
      <c r="D343" s="108"/>
      <c r="E343" s="108">
        <f>SUMIF(Balance!$AB$14:$AB$257,Egresos!A343,Balance!$U$14:$V$257)</f>
        <v>0</v>
      </c>
      <c r="F343" s="108"/>
      <c r="G343" s="27"/>
      <c r="H343" s="27"/>
      <c r="I343" s="27"/>
      <c r="J343" s="27"/>
      <c r="K343" s="27"/>
      <c r="L343" s="27"/>
      <c r="M343" s="27"/>
      <c r="N343" s="27"/>
    </row>
    <row r="344" spans="1:14" s="31" customFormat="1" ht="14.25" customHeight="1" x14ac:dyDescent="0.35">
      <c r="A344" s="34" t="s">
        <v>1073</v>
      </c>
      <c r="B344" s="35" t="s">
        <v>415</v>
      </c>
      <c r="C344" s="106">
        <f>SUM(C345:C346)</f>
        <v>0</v>
      </c>
      <c r="D344" s="106">
        <f>SUM(D345:D346)</f>
        <v>0</v>
      </c>
      <c r="E344" s="106">
        <f>SUM(E345:E346)</f>
        <v>0</v>
      </c>
      <c r="F344" s="106">
        <f>SUM(F345:F346)</f>
        <v>0</v>
      </c>
      <c r="G344" s="27"/>
      <c r="H344" s="27"/>
      <c r="I344" s="27"/>
      <c r="J344" s="27"/>
      <c r="K344" s="27"/>
      <c r="L344" s="27"/>
      <c r="M344" s="27"/>
      <c r="N344" s="27"/>
    </row>
    <row r="345" spans="1:14" s="31" customFormat="1" ht="14.25" hidden="1" customHeight="1" outlineLevel="1" x14ac:dyDescent="0.35">
      <c r="A345" s="36" t="s">
        <v>1074</v>
      </c>
      <c r="B345" s="36" t="s">
        <v>416</v>
      </c>
      <c r="C345" s="116"/>
      <c r="D345" s="116"/>
      <c r="E345" s="116">
        <f>SUMIF(Balance!$AB$14:$AB$257,Egresos!A345,Balance!$U$14:$V$257)</f>
        <v>0</v>
      </c>
      <c r="F345" s="116"/>
      <c r="G345" s="27"/>
      <c r="H345" s="27"/>
      <c r="I345" s="27"/>
      <c r="J345" s="27"/>
      <c r="K345" s="27"/>
      <c r="L345" s="27"/>
      <c r="M345" s="27"/>
      <c r="N345" s="27"/>
    </row>
    <row r="346" spans="1:14" s="31" customFormat="1" ht="14.25" hidden="1" customHeight="1" outlineLevel="1" x14ac:dyDescent="0.35">
      <c r="A346" s="49" t="s">
        <v>1075</v>
      </c>
      <c r="B346" s="50" t="s">
        <v>417</v>
      </c>
      <c r="C346" s="121"/>
      <c r="D346" s="121"/>
      <c r="E346" s="121">
        <f>SUMIF(Balance!$AB$14:$AB$257,Egresos!A346,Balance!$U$14:$V$257)</f>
        <v>0</v>
      </c>
      <c r="F346" s="121"/>
      <c r="G346" s="27"/>
      <c r="H346" s="27"/>
      <c r="I346" s="27"/>
      <c r="J346" s="27"/>
      <c r="K346" s="27"/>
      <c r="L346" s="27"/>
      <c r="M346" s="27"/>
      <c r="N346" s="27"/>
    </row>
    <row r="347" spans="1:14" s="31" customFormat="1" ht="14.25" customHeight="1" collapsed="1" x14ac:dyDescent="0.35">
      <c r="A347" s="34" t="s">
        <v>1076</v>
      </c>
      <c r="B347" s="35" t="s">
        <v>418</v>
      </c>
      <c r="C347" s="106">
        <f>SUM(C348+C349+C350)</f>
        <v>20000</v>
      </c>
      <c r="D347" s="106">
        <f>SUM(D348+D349+D350)</f>
        <v>20000</v>
      </c>
      <c r="E347" s="106">
        <f>SUM(E348+E349+E350)</f>
        <v>11181.273999999999</v>
      </c>
      <c r="F347" s="106">
        <f>SUM(F348+F349+F350)</f>
        <v>8818.7260000000006</v>
      </c>
      <c r="G347" s="30" t="s">
        <v>174</v>
      </c>
      <c r="H347" s="27"/>
      <c r="I347" s="27"/>
      <c r="J347" s="27"/>
      <c r="K347" s="27"/>
      <c r="L347" s="27"/>
      <c r="M347" s="27"/>
      <c r="N347" s="27"/>
    </row>
    <row r="348" spans="1:14" s="31" customFormat="1" ht="14.25" hidden="1" customHeight="1" outlineLevel="1" x14ac:dyDescent="0.35">
      <c r="A348" s="36" t="s">
        <v>1077</v>
      </c>
      <c r="B348" s="37" t="s">
        <v>419</v>
      </c>
      <c r="C348" s="107">
        <v>20000</v>
      </c>
      <c r="D348" s="107">
        <v>20000</v>
      </c>
      <c r="E348" s="107">
        <f>SUMIF(Balance!$AB$14:$AB$257,Egresos!A348,Balance!$U$14:$V$257)</f>
        <v>11181.273999999999</v>
      </c>
      <c r="F348" s="107">
        <f>+D348-E348</f>
        <v>8818.7260000000006</v>
      </c>
      <c r="G348" s="27"/>
      <c r="H348" s="27"/>
      <c r="I348" s="27"/>
      <c r="J348" s="27"/>
      <c r="K348" s="27"/>
      <c r="L348" s="27"/>
      <c r="M348" s="27"/>
      <c r="N348" s="27"/>
    </row>
    <row r="349" spans="1:14" s="31" customFormat="1" ht="14.25" hidden="1" customHeight="1" outlineLevel="1" x14ac:dyDescent="0.35">
      <c r="A349" s="36" t="s">
        <v>777</v>
      </c>
      <c r="B349" s="37" t="s">
        <v>420</v>
      </c>
      <c r="C349" s="107">
        <v>0</v>
      </c>
      <c r="D349" s="107">
        <v>0</v>
      </c>
      <c r="E349" s="107">
        <f>SUMIF(Balance!$AB$14:$AB$257,Egresos!A349,Balance!$U$14:$V$257)</f>
        <v>0</v>
      </c>
      <c r="F349" s="107">
        <f>+D349-E349</f>
        <v>0</v>
      </c>
      <c r="G349" s="27"/>
      <c r="H349" s="27"/>
      <c r="I349" s="27"/>
      <c r="J349" s="27"/>
      <c r="K349" s="27"/>
      <c r="L349" s="27"/>
      <c r="M349" s="27"/>
      <c r="N349" s="27"/>
    </row>
    <row r="350" spans="1:14" s="31" customFormat="1" ht="14.25" hidden="1" customHeight="1" outlineLevel="1" x14ac:dyDescent="0.35">
      <c r="A350" s="36" t="s">
        <v>1078</v>
      </c>
      <c r="B350" s="37" t="s">
        <v>421</v>
      </c>
      <c r="C350" s="107">
        <f>SUM(C351+C352+C353)</f>
        <v>0</v>
      </c>
      <c r="D350" s="107">
        <f>SUM(D351+D352+D353)</f>
        <v>0</v>
      </c>
      <c r="E350" s="107">
        <f>SUM(E351+E352+E353)</f>
        <v>0</v>
      </c>
      <c r="F350" s="107">
        <f>SUM(F351+F352+F353)</f>
        <v>0</v>
      </c>
      <c r="G350" s="27"/>
      <c r="H350" s="27"/>
      <c r="I350" s="27"/>
      <c r="J350" s="27"/>
      <c r="K350" s="27"/>
      <c r="L350" s="27"/>
      <c r="M350" s="27"/>
      <c r="N350" s="27"/>
    </row>
    <row r="351" spans="1:14" s="31" customFormat="1" ht="14.25" hidden="1" customHeight="1" outlineLevel="2" x14ac:dyDescent="0.35">
      <c r="A351" s="38" t="s">
        <v>1079</v>
      </c>
      <c r="B351" s="39" t="s">
        <v>422</v>
      </c>
      <c r="C351" s="108"/>
      <c r="D351" s="108"/>
      <c r="E351" s="108">
        <f>SUMIF(Balance!$AB$14:$AB$257,Egresos!A351,Balance!$U$14:$V$257)</f>
        <v>0</v>
      </c>
      <c r="F351" s="108">
        <f>+D351-E351</f>
        <v>0</v>
      </c>
      <c r="G351" s="27"/>
      <c r="H351" s="27"/>
      <c r="I351" s="27"/>
      <c r="J351" s="27"/>
      <c r="K351" s="27"/>
      <c r="L351" s="27"/>
      <c r="M351" s="27"/>
      <c r="N351" s="27"/>
    </row>
    <row r="352" spans="1:14" s="31" customFormat="1" ht="14.25" hidden="1" customHeight="1" outlineLevel="2" x14ac:dyDescent="0.35">
      <c r="A352" s="38" t="s">
        <v>1080</v>
      </c>
      <c r="B352" s="39" t="s">
        <v>423</v>
      </c>
      <c r="C352" s="108"/>
      <c r="D352" s="108"/>
      <c r="E352" s="108">
        <f>SUMIF(Balance!$AB$14:$AB$257,Egresos!A352,Balance!$U$14:$V$257)</f>
        <v>0</v>
      </c>
      <c r="F352" s="108">
        <f>+D352-E352</f>
        <v>0</v>
      </c>
      <c r="G352" s="27"/>
      <c r="H352" s="27"/>
      <c r="I352" s="27"/>
      <c r="J352" s="27"/>
      <c r="K352" s="27"/>
      <c r="L352" s="27"/>
      <c r="M352" s="27"/>
      <c r="N352" s="27"/>
    </row>
    <row r="353" spans="1:14" s="31" customFormat="1" ht="14.25" hidden="1" customHeight="1" outlineLevel="2" x14ac:dyDescent="0.35">
      <c r="A353" s="38" t="s">
        <v>1081</v>
      </c>
      <c r="B353" s="39" t="s">
        <v>424</v>
      </c>
      <c r="C353" s="108"/>
      <c r="D353" s="108"/>
      <c r="E353" s="108">
        <f>SUMIF(Balance!$AB$14:$AB$257,Egresos!A353,Balance!$U$14:$V$257)</f>
        <v>0</v>
      </c>
      <c r="F353" s="108">
        <f>+D353-E353</f>
        <v>0</v>
      </c>
      <c r="G353" s="27"/>
      <c r="H353" s="27"/>
      <c r="I353" s="27"/>
      <c r="J353" s="27"/>
      <c r="K353" s="27"/>
      <c r="L353" s="27"/>
      <c r="M353" s="27"/>
      <c r="N353" s="27"/>
    </row>
    <row r="354" spans="1:14" s="31" customFormat="1" ht="14.25" customHeight="1" collapsed="1" x14ac:dyDescent="0.35">
      <c r="A354" s="34" t="s">
        <v>1082</v>
      </c>
      <c r="B354" s="35" t="s">
        <v>425</v>
      </c>
      <c r="C354" s="106">
        <f>SUM(C355+C356+C357+C358+C359+C363+C366+C369)</f>
        <v>127131</v>
      </c>
      <c r="D354" s="106">
        <f>SUM(D355+D356+D357+D358+D359+D363+D366+D369)</f>
        <v>219548</v>
      </c>
      <c r="E354" s="106">
        <f>SUM(E355+E356+E357+E358+E359+E363+E366+E369)</f>
        <v>62232.790999999997</v>
      </c>
      <c r="F354" s="106">
        <f>SUM(F355+F356+F357+F358+F359+F363+F366+F369)</f>
        <v>157315.209</v>
      </c>
      <c r="G354" s="30" t="s">
        <v>174</v>
      </c>
      <c r="H354" s="27"/>
      <c r="I354" s="27"/>
      <c r="J354" s="27"/>
      <c r="K354" s="27"/>
      <c r="L354" s="27"/>
      <c r="M354" s="27"/>
      <c r="N354" s="27"/>
    </row>
    <row r="355" spans="1:14" s="31" customFormat="1" ht="14.25" hidden="1" customHeight="1" outlineLevel="1" x14ac:dyDescent="0.35">
      <c r="A355" s="36" t="s">
        <v>1083</v>
      </c>
      <c r="B355" s="37" t="s">
        <v>426</v>
      </c>
      <c r="C355" s="107"/>
      <c r="D355" s="107"/>
      <c r="E355" s="107">
        <f>SUMIF(Balance!$AB$14:$AB$257,Egresos!A355,Balance!$U$14:$V$257)</f>
        <v>0</v>
      </c>
      <c r="F355" s="107">
        <f>+D355-E355</f>
        <v>0</v>
      </c>
      <c r="G355" s="27"/>
      <c r="H355" s="27"/>
      <c r="I355" s="27"/>
      <c r="J355" s="27"/>
      <c r="K355" s="27"/>
      <c r="L355" s="27"/>
      <c r="M355" s="27"/>
      <c r="N355" s="27"/>
    </row>
    <row r="356" spans="1:14" s="31" customFormat="1" ht="14.25" hidden="1" customHeight="1" outlineLevel="1" x14ac:dyDescent="0.35">
      <c r="A356" s="36" t="s">
        <v>1084</v>
      </c>
      <c r="B356" s="37" t="s">
        <v>427</v>
      </c>
      <c r="C356" s="107"/>
      <c r="D356" s="107"/>
      <c r="E356" s="107">
        <f>SUMIF(Balance!$AB$14:$AB$257,Egresos!A356,Balance!$U$14:$V$257)</f>
        <v>0</v>
      </c>
      <c r="F356" s="107">
        <f>+D356-E356</f>
        <v>0</v>
      </c>
      <c r="G356" s="27"/>
      <c r="H356" s="27"/>
      <c r="I356" s="27"/>
      <c r="J356" s="27"/>
      <c r="K356" s="27"/>
      <c r="L356" s="27"/>
      <c r="M356" s="27"/>
      <c r="N356" s="27"/>
    </row>
    <row r="357" spans="1:14" s="31" customFormat="1" ht="14.25" hidden="1" customHeight="1" outlineLevel="1" x14ac:dyDescent="0.35">
      <c r="A357" s="36" t="s">
        <v>1085</v>
      </c>
      <c r="B357" s="37" t="s">
        <v>428</v>
      </c>
      <c r="C357" s="107">
        <v>0</v>
      </c>
      <c r="D357" s="107">
        <v>0</v>
      </c>
      <c r="E357" s="107">
        <f>SUMIF(Balance!$AB$14:$AB$257,Egresos!A357,Balance!$U$14:$V$257)</f>
        <v>0</v>
      </c>
      <c r="F357" s="107">
        <f>+D357-E357</f>
        <v>0</v>
      </c>
      <c r="G357" s="27"/>
      <c r="H357" s="27"/>
      <c r="I357" s="27"/>
      <c r="J357" s="27"/>
      <c r="K357" s="27"/>
      <c r="L357" s="27"/>
      <c r="M357" s="27"/>
      <c r="N357" s="27"/>
    </row>
    <row r="358" spans="1:14" s="31" customFormat="1" ht="14.25" hidden="1" customHeight="1" outlineLevel="1" x14ac:dyDescent="0.35">
      <c r="A358" s="36" t="s">
        <v>778</v>
      </c>
      <c r="B358" s="37" t="s">
        <v>429</v>
      </c>
      <c r="C358" s="107">
        <v>19354</v>
      </c>
      <c r="D358" s="107">
        <v>63746</v>
      </c>
      <c r="E358" s="107">
        <f>SUMIF(Balance!$AB$14:$AB$257,Egresos!A358,Balance!$U$14:$V$257)</f>
        <v>32972.127</v>
      </c>
      <c r="F358" s="107">
        <f>+D358-E358</f>
        <v>30773.873</v>
      </c>
      <c r="G358" s="27"/>
      <c r="H358" s="27"/>
      <c r="I358" s="27"/>
      <c r="J358" s="27"/>
      <c r="K358" s="27"/>
      <c r="L358" s="27"/>
      <c r="M358" s="27"/>
      <c r="N358" s="27"/>
    </row>
    <row r="359" spans="1:14" s="31" customFormat="1" ht="14.25" hidden="1" customHeight="1" outlineLevel="1" x14ac:dyDescent="0.35">
      <c r="A359" s="36" t="s">
        <v>1086</v>
      </c>
      <c r="B359" s="37" t="s">
        <v>430</v>
      </c>
      <c r="C359" s="107">
        <f>SUM(C360+C361+C362)</f>
        <v>55127</v>
      </c>
      <c r="D359" s="107">
        <f>SUM(D360+D361+D362)</f>
        <v>80762</v>
      </c>
      <c r="E359" s="107">
        <f>SUM(E360+E361+E362)</f>
        <v>29260.664000000001</v>
      </c>
      <c r="F359" s="107">
        <f>SUM(F360+F361+F362)</f>
        <v>51501.335999999996</v>
      </c>
      <c r="G359" s="27"/>
      <c r="H359" s="27"/>
      <c r="I359" s="27"/>
      <c r="J359" s="27"/>
      <c r="K359" s="27"/>
      <c r="L359" s="27"/>
      <c r="M359" s="27"/>
      <c r="N359" s="27"/>
    </row>
    <row r="360" spans="1:14" s="31" customFormat="1" ht="14.25" hidden="1" customHeight="1" outlineLevel="2" x14ac:dyDescent="0.35">
      <c r="A360" s="38" t="s">
        <v>781</v>
      </c>
      <c r="B360" s="39" t="s">
        <v>26</v>
      </c>
      <c r="C360" s="108">
        <v>938</v>
      </c>
      <c r="D360" s="108">
        <v>832</v>
      </c>
      <c r="E360" s="108">
        <f>SUMIF(Balance!$AB$14:$AB$257,Egresos!A360,Balance!$U$14:$V$257)</f>
        <v>773.03499999999997</v>
      </c>
      <c r="F360" s="108">
        <f t="shared" ref="F360:F362" si="35">+D360-E360</f>
        <v>58.965000000000032</v>
      </c>
      <c r="G360" s="27"/>
      <c r="H360" s="27"/>
      <c r="I360" s="27"/>
      <c r="J360" s="27"/>
      <c r="K360" s="27"/>
      <c r="L360" s="27"/>
      <c r="M360" s="27"/>
      <c r="N360" s="27"/>
    </row>
    <row r="361" spans="1:14" s="31" customFormat="1" ht="14.25" hidden="1" customHeight="1" outlineLevel="2" x14ac:dyDescent="0.35">
      <c r="A361" s="38" t="s">
        <v>1087</v>
      </c>
      <c r="B361" s="39" t="s">
        <v>431</v>
      </c>
      <c r="C361" s="108">
        <v>8560</v>
      </c>
      <c r="D361" s="108">
        <v>13305</v>
      </c>
      <c r="E361" s="108">
        <f>SUMIF(Balance!$AB$14:$AB$257,Egresos!A361,Balance!$U$14:$V$257)</f>
        <v>550</v>
      </c>
      <c r="F361" s="108">
        <f t="shared" si="35"/>
        <v>12755</v>
      </c>
      <c r="G361" s="27"/>
      <c r="H361" s="27"/>
      <c r="I361" s="27"/>
      <c r="J361" s="27"/>
      <c r="K361" s="27"/>
      <c r="L361" s="27"/>
      <c r="M361" s="27"/>
      <c r="N361" s="27"/>
    </row>
    <row r="362" spans="1:14" s="31" customFormat="1" ht="14.25" hidden="1" customHeight="1" outlineLevel="2" x14ac:dyDescent="0.35">
      <c r="A362" s="38" t="s">
        <v>784</v>
      </c>
      <c r="B362" s="39" t="s">
        <v>292</v>
      </c>
      <c r="C362" s="108">
        <v>45629</v>
      </c>
      <c r="D362" s="108">
        <v>66625</v>
      </c>
      <c r="E362" s="108">
        <f>SUMIF(Balance!$AB$14:$AB$257,Egresos!A362,Balance!$U$14:$V$257)</f>
        <v>27937.629000000001</v>
      </c>
      <c r="F362" s="108">
        <f t="shared" si="35"/>
        <v>38687.370999999999</v>
      </c>
      <c r="G362" s="27"/>
      <c r="H362" s="27"/>
      <c r="I362" s="27"/>
      <c r="J362" s="27"/>
      <c r="K362" s="27"/>
      <c r="L362" s="27"/>
      <c r="M362" s="27"/>
      <c r="N362" s="27"/>
    </row>
    <row r="363" spans="1:14" s="31" customFormat="1" ht="14.25" hidden="1" customHeight="1" outlineLevel="1" x14ac:dyDescent="0.35">
      <c r="A363" s="36" t="s">
        <v>1088</v>
      </c>
      <c r="B363" s="37" t="s">
        <v>432</v>
      </c>
      <c r="C363" s="107">
        <f>SUM(C364+C365)</f>
        <v>52650</v>
      </c>
      <c r="D363" s="107">
        <f>SUM(D364+D365)</f>
        <v>75040</v>
      </c>
      <c r="E363" s="107">
        <f>SUM(E364+E365)</f>
        <v>0</v>
      </c>
      <c r="F363" s="107">
        <f>SUM(F364+F365)</f>
        <v>75040</v>
      </c>
      <c r="G363" s="27"/>
      <c r="H363" s="27"/>
      <c r="I363" s="27"/>
      <c r="J363" s="27"/>
      <c r="K363" s="27"/>
      <c r="L363" s="27"/>
      <c r="M363" s="27"/>
      <c r="N363" s="27"/>
    </row>
    <row r="364" spans="1:14" s="31" customFormat="1" ht="14.25" hidden="1" customHeight="1" outlineLevel="2" x14ac:dyDescent="0.35">
      <c r="A364" s="38" t="s">
        <v>795</v>
      </c>
      <c r="B364" s="39" t="s">
        <v>29</v>
      </c>
      <c r="C364" s="108">
        <v>47516</v>
      </c>
      <c r="D364" s="108">
        <v>70000</v>
      </c>
      <c r="E364" s="108">
        <f>SUMIF(Balance!$AB$14:$AB$257,Egresos!A364,Balance!$U$14:$V$257)</f>
        <v>0</v>
      </c>
      <c r="F364" s="108">
        <f t="shared" ref="F364:F369" si="36">+D364-E364</f>
        <v>70000</v>
      </c>
      <c r="G364" s="27"/>
      <c r="H364" s="27"/>
      <c r="I364" s="27"/>
      <c r="J364" s="27"/>
      <c r="K364" s="27"/>
      <c r="L364" s="27"/>
      <c r="M364" s="27"/>
      <c r="N364" s="27"/>
    </row>
    <row r="365" spans="1:14" s="31" customFormat="1" ht="14.25" hidden="1" customHeight="1" outlineLevel="2" x14ac:dyDescent="0.35">
      <c r="A365" s="38" t="s">
        <v>1089</v>
      </c>
      <c r="B365" s="39" t="s">
        <v>433</v>
      </c>
      <c r="C365" s="108">
        <v>5134</v>
      </c>
      <c r="D365" s="108">
        <v>5040</v>
      </c>
      <c r="E365" s="108">
        <f>SUMIF(Balance!$AB$14:$AB$257,Egresos!A365,Balance!$U$14:$V$257)</f>
        <v>0</v>
      </c>
      <c r="F365" s="108">
        <f t="shared" si="36"/>
        <v>5040</v>
      </c>
      <c r="G365" s="27"/>
      <c r="H365" s="27"/>
      <c r="I365" s="27"/>
      <c r="J365" s="27"/>
      <c r="K365" s="27"/>
      <c r="L365" s="27"/>
      <c r="M365" s="27"/>
      <c r="N365" s="27"/>
    </row>
    <row r="366" spans="1:14" s="31" customFormat="1" ht="14.25" hidden="1" customHeight="1" outlineLevel="1" x14ac:dyDescent="0.35">
      <c r="A366" s="36" t="s">
        <v>1090</v>
      </c>
      <c r="B366" s="37" t="s">
        <v>434</v>
      </c>
      <c r="C366" s="107">
        <f>SUM(C367+C368)</f>
        <v>0</v>
      </c>
      <c r="D366" s="107">
        <f>SUM(D367+D368)</f>
        <v>0</v>
      </c>
      <c r="E366" s="107">
        <f>SUM(E367+E368)</f>
        <v>0</v>
      </c>
      <c r="F366" s="107">
        <f>SUM(F367+F368)</f>
        <v>0</v>
      </c>
      <c r="G366" s="27"/>
      <c r="H366" s="27"/>
      <c r="I366" s="27"/>
      <c r="J366" s="27"/>
      <c r="K366" s="27"/>
      <c r="L366" s="27"/>
      <c r="M366" s="27"/>
      <c r="N366" s="27"/>
    </row>
    <row r="367" spans="1:14" s="31" customFormat="1" ht="14.25" hidden="1" customHeight="1" outlineLevel="2" x14ac:dyDescent="0.35">
      <c r="A367" s="38" t="s">
        <v>1091</v>
      </c>
      <c r="B367" s="39" t="s">
        <v>435</v>
      </c>
      <c r="C367" s="108"/>
      <c r="D367" s="108"/>
      <c r="E367" s="108">
        <f>SUMIF(Balance!$AB$14:$AB$257,Egresos!A367,Balance!$U$14:$V$257)</f>
        <v>0</v>
      </c>
      <c r="F367" s="108">
        <f t="shared" si="36"/>
        <v>0</v>
      </c>
      <c r="G367" s="27"/>
      <c r="H367" s="27"/>
      <c r="I367" s="27"/>
      <c r="J367" s="27"/>
      <c r="K367" s="27"/>
      <c r="L367" s="27"/>
      <c r="M367" s="27"/>
      <c r="N367" s="27"/>
    </row>
    <row r="368" spans="1:14" s="31" customFormat="1" ht="14.25" hidden="1" customHeight="1" outlineLevel="2" x14ac:dyDescent="0.35">
      <c r="A368" s="38" t="s">
        <v>1092</v>
      </c>
      <c r="B368" s="39" t="s">
        <v>436</v>
      </c>
      <c r="C368" s="108"/>
      <c r="D368" s="108">
        <v>0</v>
      </c>
      <c r="E368" s="108">
        <f>SUMIF(Balance!$AB$14:$AB$257,Egresos!A368,Balance!$U$14:$V$257)</f>
        <v>0</v>
      </c>
      <c r="F368" s="108">
        <f t="shared" si="36"/>
        <v>0</v>
      </c>
      <c r="G368" s="27"/>
      <c r="H368" s="27"/>
      <c r="I368" s="27"/>
      <c r="J368" s="27"/>
      <c r="K368" s="27"/>
      <c r="L368" s="27"/>
      <c r="M368" s="27"/>
      <c r="N368" s="27"/>
    </row>
    <row r="369" spans="1:14" s="31" customFormat="1" ht="14.25" hidden="1" customHeight="1" outlineLevel="1" x14ac:dyDescent="0.35">
      <c r="A369" s="36" t="s">
        <v>1093</v>
      </c>
      <c r="B369" s="37" t="s">
        <v>437</v>
      </c>
      <c r="C369" s="107"/>
      <c r="D369" s="107"/>
      <c r="E369" s="107">
        <f>SUMIF(Balance!$AB$14:$AB$257,Egresos!A369,Balance!$U$14:$V$257)</f>
        <v>0</v>
      </c>
      <c r="F369" s="107">
        <f t="shared" si="36"/>
        <v>0</v>
      </c>
      <c r="G369" s="27"/>
      <c r="H369" s="27"/>
      <c r="I369" s="27"/>
      <c r="J369" s="27"/>
      <c r="K369" s="27"/>
      <c r="L369" s="27"/>
      <c r="M369" s="27"/>
      <c r="N369" s="27"/>
    </row>
    <row r="370" spans="1:14" s="31" customFormat="1" ht="14.25" customHeight="1" collapsed="1" x14ac:dyDescent="0.35">
      <c r="A370" s="34" t="s">
        <v>1094</v>
      </c>
      <c r="B370" s="35" t="s">
        <v>438</v>
      </c>
      <c r="C370" s="106">
        <f>SUM(C371+C376+C377)</f>
        <v>0</v>
      </c>
      <c r="D370" s="106">
        <f>SUM(D371+D376+D377)</f>
        <v>0</v>
      </c>
      <c r="E370" s="106">
        <f>SUM(E371+E376+E377)</f>
        <v>0</v>
      </c>
      <c r="F370" s="106">
        <f>SUM(F371+F376+F377)</f>
        <v>0</v>
      </c>
      <c r="G370" s="30" t="s">
        <v>174</v>
      </c>
      <c r="H370" s="27"/>
      <c r="I370" s="27"/>
      <c r="J370" s="27"/>
      <c r="K370" s="27"/>
      <c r="L370" s="27"/>
      <c r="M370" s="27"/>
      <c r="N370" s="27"/>
    </row>
    <row r="371" spans="1:14" s="31" customFormat="1" ht="16.5" hidden="1" customHeight="1" outlineLevel="1" x14ac:dyDescent="0.35">
      <c r="A371" s="36" t="s">
        <v>1095</v>
      </c>
      <c r="B371" s="36" t="s">
        <v>439</v>
      </c>
      <c r="C371" s="116">
        <f>SUM(C372+C373+C374+C375)</f>
        <v>0</v>
      </c>
      <c r="D371" s="116">
        <f>SUM(D372+D373+D374+D375)</f>
        <v>0</v>
      </c>
      <c r="E371" s="116">
        <f>SUM(E372+E373+E374+E375)</f>
        <v>0</v>
      </c>
      <c r="F371" s="116">
        <f>SUM(F372+F373+F374+F375)</f>
        <v>0</v>
      </c>
      <c r="G371" s="27"/>
      <c r="H371" s="27"/>
      <c r="I371" s="27"/>
      <c r="J371" s="27"/>
      <c r="K371" s="27"/>
      <c r="L371" s="27"/>
      <c r="M371" s="27"/>
      <c r="N371" s="27"/>
    </row>
    <row r="372" spans="1:14" s="31" customFormat="1" ht="14.25" hidden="1" customHeight="1" outlineLevel="2" x14ac:dyDescent="0.35">
      <c r="A372" s="38" t="s">
        <v>1096</v>
      </c>
      <c r="B372" s="39" t="s">
        <v>440</v>
      </c>
      <c r="C372" s="108"/>
      <c r="D372" s="108"/>
      <c r="E372" s="108">
        <f>SUMIF(Balance!$AB$14:$AB$257,Egresos!A372,Balance!$U$14:$V$257)</f>
        <v>0</v>
      </c>
      <c r="F372" s="108"/>
      <c r="G372" s="27"/>
      <c r="H372" s="27"/>
      <c r="I372" s="27"/>
      <c r="J372" s="27"/>
      <c r="K372" s="27"/>
      <c r="L372" s="27"/>
      <c r="M372" s="27"/>
      <c r="N372" s="27"/>
    </row>
    <row r="373" spans="1:14" s="31" customFormat="1" ht="14.25" hidden="1" customHeight="1" outlineLevel="2" x14ac:dyDescent="0.35">
      <c r="A373" s="38" t="s">
        <v>1097</v>
      </c>
      <c r="B373" s="39" t="s">
        <v>441</v>
      </c>
      <c r="C373" s="108"/>
      <c r="D373" s="108"/>
      <c r="E373" s="108">
        <f>SUMIF(Balance!$AB$14:$AB$257,Egresos!A373,Balance!$U$14:$V$257)</f>
        <v>0</v>
      </c>
      <c r="F373" s="108"/>
      <c r="G373" s="27"/>
      <c r="H373" s="27"/>
      <c r="I373" s="27"/>
      <c r="J373" s="27"/>
      <c r="K373" s="27"/>
      <c r="L373" s="27"/>
      <c r="M373" s="27"/>
      <c r="N373" s="27"/>
    </row>
    <row r="374" spans="1:14" s="31" customFormat="1" ht="14.25" hidden="1" customHeight="1" outlineLevel="2" x14ac:dyDescent="0.35">
      <c r="A374" s="38" t="s">
        <v>1098</v>
      </c>
      <c r="B374" s="39" t="s">
        <v>442</v>
      </c>
      <c r="C374" s="108"/>
      <c r="D374" s="108"/>
      <c r="E374" s="108">
        <f>SUMIF(Balance!$AB$14:$AB$257,Egresos!A374,Balance!$U$14:$V$257)</f>
        <v>0</v>
      </c>
      <c r="F374" s="108"/>
      <c r="G374" s="27"/>
      <c r="H374" s="27"/>
      <c r="I374" s="27"/>
      <c r="J374" s="27"/>
      <c r="K374" s="27"/>
      <c r="L374" s="27"/>
      <c r="M374" s="27"/>
      <c r="N374" s="27"/>
    </row>
    <row r="375" spans="1:14" s="31" customFormat="1" ht="14.25" hidden="1" customHeight="1" outlineLevel="2" x14ac:dyDescent="0.35">
      <c r="A375" s="38" t="s">
        <v>1099</v>
      </c>
      <c r="B375" s="39" t="s">
        <v>328</v>
      </c>
      <c r="C375" s="108"/>
      <c r="D375" s="108"/>
      <c r="E375" s="108">
        <f>SUMIF(Balance!$AB$14:$AB$257,Egresos!A375,Balance!$U$14:$V$257)</f>
        <v>0</v>
      </c>
      <c r="F375" s="108"/>
      <c r="G375" s="27"/>
      <c r="H375" s="27"/>
      <c r="I375" s="27"/>
      <c r="J375" s="27"/>
      <c r="K375" s="27"/>
      <c r="L375" s="27"/>
      <c r="M375" s="27"/>
      <c r="N375" s="27"/>
    </row>
    <row r="376" spans="1:14" s="31" customFormat="1" ht="14.25" hidden="1" customHeight="1" outlineLevel="1" x14ac:dyDescent="0.35">
      <c r="A376" s="36" t="s">
        <v>1100</v>
      </c>
      <c r="B376" s="37" t="s">
        <v>443</v>
      </c>
      <c r="C376" s="107"/>
      <c r="D376" s="107"/>
      <c r="E376" s="107">
        <f>SUMIF(Balance!$AB$14:$AB$257,Egresos!A376,Balance!$U$14:$V$257)</f>
        <v>0</v>
      </c>
      <c r="F376" s="107"/>
      <c r="G376" s="27"/>
      <c r="H376" s="27"/>
      <c r="I376" s="27"/>
      <c r="J376" s="27"/>
      <c r="K376" s="27"/>
      <c r="L376" s="27"/>
      <c r="M376" s="27"/>
      <c r="N376" s="27"/>
    </row>
    <row r="377" spans="1:14" s="31" customFormat="1" ht="14.25" hidden="1" customHeight="1" outlineLevel="1" x14ac:dyDescent="0.35">
      <c r="A377" s="36" t="s">
        <v>1101</v>
      </c>
      <c r="B377" s="36" t="s">
        <v>444</v>
      </c>
      <c r="C377" s="116"/>
      <c r="D377" s="116"/>
      <c r="E377" s="116">
        <f>SUMIF(Balance!$AB$14:$AB$257,Egresos!A377,Balance!$U$14:$V$257)</f>
        <v>0</v>
      </c>
      <c r="F377" s="116"/>
      <c r="G377" s="27"/>
      <c r="H377" s="27"/>
      <c r="I377" s="27"/>
      <c r="J377" s="27"/>
      <c r="K377" s="27"/>
      <c r="L377" s="27"/>
      <c r="M377" s="27"/>
      <c r="N377" s="27"/>
    </row>
    <row r="378" spans="1:14" s="31" customFormat="1" ht="14.25" customHeight="1" collapsed="1" x14ac:dyDescent="0.35">
      <c r="A378" s="34" t="s">
        <v>1102</v>
      </c>
      <c r="B378" s="35" t="s">
        <v>445</v>
      </c>
      <c r="C378" s="106">
        <f>SUM(C379+C382)</f>
        <v>64610</v>
      </c>
      <c r="D378" s="106">
        <f>SUM(D379+D382)</f>
        <v>781777</v>
      </c>
      <c r="E378" s="106">
        <f>SUM(E379+E382)</f>
        <v>0</v>
      </c>
      <c r="F378" s="106">
        <f>SUM(F379+F382)</f>
        <v>781777</v>
      </c>
      <c r="G378" s="30" t="s">
        <v>174</v>
      </c>
      <c r="H378" s="27"/>
      <c r="I378" s="27"/>
      <c r="J378" s="27"/>
      <c r="K378" s="27"/>
      <c r="L378" s="27"/>
      <c r="M378" s="27"/>
      <c r="N378" s="27"/>
    </row>
    <row r="379" spans="1:14" s="31" customFormat="1" ht="14.25" hidden="1" customHeight="1" outlineLevel="1" x14ac:dyDescent="0.35">
      <c r="A379" s="36" t="s">
        <v>1103</v>
      </c>
      <c r="B379" s="37" t="s">
        <v>446</v>
      </c>
      <c r="C379" s="107">
        <f>SUM(C380+C381)</f>
        <v>0</v>
      </c>
      <c r="D379" s="107">
        <f>SUM(D380+D381)</f>
        <v>0</v>
      </c>
      <c r="E379" s="107">
        <f>SUM(E380+E381)</f>
        <v>0</v>
      </c>
      <c r="F379" s="107">
        <f>SUM(F380+F381)</f>
        <v>0</v>
      </c>
      <c r="G379" s="27"/>
      <c r="H379" s="27"/>
      <c r="I379" s="27"/>
      <c r="J379" s="27"/>
      <c r="K379" s="27"/>
      <c r="L379" s="27"/>
      <c r="M379" s="27"/>
      <c r="N379" s="27"/>
    </row>
    <row r="380" spans="1:14" s="31" customFormat="1" ht="14.25" hidden="1" customHeight="1" outlineLevel="2" x14ac:dyDescent="0.35">
      <c r="A380" s="38" t="s">
        <v>1104</v>
      </c>
      <c r="B380" s="39" t="s">
        <v>447</v>
      </c>
      <c r="C380" s="108"/>
      <c r="D380" s="108"/>
      <c r="E380" s="108">
        <f>SUMIF(Balance!$AB$14:$AB$257,Egresos!A380,Balance!$U$14:$V$257)</f>
        <v>0</v>
      </c>
      <c r="F380" s="108"/>
      <c r="G380" s="27"/>
      <c r="H380" s="27"/>
      <c r="I380" s="27"/>
      <c r="J380" s="27"/>
      <c r="K380" s="27"/>
      <c r="L380" s="27"/>
      <c r="M380" s="27"/>
      <c r="N380" s="27"/>
    </row>
    <row r="381" spans="1:14" s="31" customFormat="1" ht="14.25" hidden="1" customHeight="1" outlineLevel="2" x14ac:dyDescent="0.35">
      <c r="A381" s="38" t="s">
        <v>1105</v>
      </c>
      <c r="B381" s="39" t="s">
        <v>448</v>
      </c>
      <c r="C381" s="108"/>
      <c r="D381" s="108"/>
      <c r="E381" s="108">
        <f>SUMIF(Balance!$AB$14:$AB$257,Egresos!A381,Balance!$U$14:$V$257)</f>
        <v>0</v>
      </c>
      <c r="F381" s="108"/>
      <c r="G381" s="27"/>
      <c r="H381" s="27"/>
      <c r="I381" s="27"/>
      <c r="J381" s="27"/>
      <c r="K381" s="27"/>
      <c r="L381" s="27"/>
      <c r="M381" s="27"/>
      <c r="N381" s="27"/>
    </row>
    <row r="382" spans="1:14" s="31" customFormat="1" ht="14.25" hidden="1" customHeight="1" outlineLevel="1" x14ac:dyDescent="0.35">
      <c r="A382" s="36" t="s">
        <v>1106</v>
      </c>
      <c r="B382" s="36" t="s">
        <v>449</v>
      </c>
      <c r="C382" s="116">
        <f>SUM(C383+C384+C385+C386+C387+C388+C389+C390)</f>
        <v>64610</v>
      </c>
      <c r="D382" s="116">
        <f>SUM(D383+D384+D385+D386+D387+D388+D389+D390)</f>
        <v>781777</v>
      </c>
      <c r="E382" s="116">
        <f>SUM(E383+E384+E385+E386+E387+E388+E389+E390)</f>
        <v>0</v>
      </c>
      <c r="F382" s="116">
        <f>SUM(F383+F384+F385+F386+F387+F388+F389+F390)</f>
        <v>781777</v>
      </c>
      <c r="G382" s="27"/>
      <c r="H382" s="27"/>
      <c r="I382" s="27"/>
      <c r="J382" s="27"/>
      <c r="K382" s="27"/>
      <c r="L382" s="27"/>
      <c r="M382" s="27"/>
      <c r="N382" s="27"/>
    </row>
    <row r="383" spans="1:14" s="31" customFormat="1" ht="14.25" hidden="1" customHeight="1" outlineLevel="2" x14ac:dyDescent="0.35">
      <c r="A383" s="38" t="s">
        <v>1107</v>
      </c>
      <c r="B383" s="39" t="s">
        <v>447</v>
      </c>
      <c r="C383" s="108"/>
      <c r="D383" s="108"/>
      <c r="E383" s="108">
        <f>SUMIF(Balance!$AB$14:$AB$257,Egresos!A383,Balance!$U$14:$V$257)</f>
        <v>0</v>
      </c>
      <c r="F383" s="108"/>
      <c r="G383" s="27"/>
      <c r="H383" s="27"/>
      <c r="I383" s="27"/>
      <c r="J383" s="27"/>
      <c r="K383" s="27"/>
      <c r="L383" s="27"/>
      <c r="M383" s="27"/>
      <c r="N383" s="27"/>
    </row>
    <row r="384" spans="1:14" s="31" customFormat="1" ht="14.25" hidden="1" customHeight="1" outlineLevel="2" x14ac:dyDescent="0.35">
      <c r="A384" s="38" t="s">
        <v>1108</v>
      </c>
      <c r="B384" s="39" t="s">
        <v>448</v>
      </c>
      <c r="C384" s="108"/>
      <c r="D384" s="108"/>
      <c r="E384" s="108">
        <f>SUMIF(Balance!$AB$14:$AB$257,Egresos!A384,Balance!$U$14:$V$257)</f>
        <v>0</v>
      </c>
      <c r="F384" s="108"/>
      <c r="G384" s="27"/>
      <c r="H384" s="27"/>
      <c r="I384" s="27"/>
      <c r="J384" s="27"/>
      <c r="K384" s="27"/>
      <c r="L384" s="27"/>
      <c r="M384" s="27"/>
      <c r="N384" s="27"/>
    </row>
    <row r="385" spans="1:14" s="31" customFormat="1" ht="14.25" hidden="1" customHeight="1" outlineLevel="2" x14ac:dyDescent="0.35">
      <c r="A385" s="38" t="s">
        <v>1109</v>
      </c>
      <c r="B385" s="39" t="s">
        <v>450</v>
      </c>
      <c r="C385" s="108"/>
      <c r="D385" s="108"/>
      <c r="E385" s="108">
        <f>SUMIF(Balance!$AB$14:$AB$257,Egresos!A385,Balance!$U$14:$V$257)</f>
        <v>0</v>
      </c>
      <c r="F385" s="108"/>
      <c r="G385" s="27"/>
      <c r="H385" s="27"/>
      <c r="I385" s="27"/>
      <c r="J385" s="27"/>
      <c r="K385" s="27"/>
      <c r="L385" s="27"/>
      <c r="M385" s="27"/>
      <c r="N385" s="27"/>
    </row>
    <row r="386" spans="1:14" s="31" customFormat="1" ht="14.25" hidden="1" customHeight="1" outlineLevel="2" x14ac:dyDescent="0.35">
      <c r="A386" s="38" t="s">
        <v>1110</v>
      </c>
      <c r="B386" s="39" t="s">
        <v>451</v>
      </c>
      <c r="C386" s="108">
        <v>64610</v>
      </c>
      <c r="D386" s="108">
        <v>736777</v>
      </c>
      <c r="E386" s="108">
        <f>SUMIF(Balance!$AB$14:$AB$257,Egresos!A386,Balance!$U$14:$V$257)</f>
        <v>0</v>
      </c>
      <c r="F386" s="108">
        <f t="shared" ref="F386:F389" si="37">+D386-E386</f>
        <v>736777</v>
      </c>
      <c r="G386" s="27"/>
      <c r="H386" s="27"/>
      <c r="I386" s="27"/>
      <c r="J386" s="27"/>
      <c r="K386" s="27"/>
      <c r="L386" s="27"/>
      <c r="M386" s="27"/>
      <c r="N386" s="27"/>
    </row>
    <row r="387" spans="1:14" s="31" customFormat="1" ht="14.25" hidden="1" customHeight="1" outlineLevel="2" x14ac:dyDescent="0.35">
      <c r="A387" s="38" t="s">
        <v>1111</v>
      </c>
      <c r="B387" s="39" t="s">
        <v>452</v>
      </c>
      <c r="C387" s="108">
        <v>0</v>
      </c>
      <c r="D387" s="108">
        <v>0</v>
      </c>
      <c r="E387" s="108">
        <f>SUMIF(Balance!$AB$14:$AB$257,Egresos!A387,Balance!$U$14:$V$257)</f>
        <v>0</v>
      </c>
      <c r="F387" s="108">
        <f t="shared" si="37"/>
        <v>0</v>
      </c>
      <c r="G387" s="27"/>
      <c r="H387" s="27"/>
      <c r="I387" s="27"/>
      <c r="J387" s="27"/>
      <c r="K387" s="27"/>
      <c r="L387" s="27"/>
      <c r="M387" s="27"/>
      <c r="N387" s="27"/>
    </row>
    <row r="388" spans="1:14" s="31" customFormat="1" ht="14.25" hidden="1" customHeight="1" outlineLevel="2" x14ac:dyDescent="0.35">
      <c r="A388" s="38" t="s">
        <v>1112</v>
      </c>
      <c r="B388" s="39" t="s">
        <v>453</v>
      </c>
      <c r="C388" s="108"/>
      <c r="D388" s="108"/>
      <c r="E388" s="108">
        <f>SUMIF(Balance!$AB$14:$AB$257,Egresos!A388,Balance!$U$14:$V$257)</f>
        <v>0</v>
      </c>
      <c r="F388" s="108"/>
      <c r="G388" s="27"/>
      <c r="H388" s="27"/>
      <c r="I388" s="27"/>
      <c r="J388" s="27"/>
      <c r="K388" s="27"/>
      <c r="L388" s="27"/>
      <c r="M388" s="27"/>
      <c r="N388" s="27"/>
    </row>
    <row r="389" spans="1:14" s="31" customFormat="1" ht="14.25" hidden="1" customHeight="1" outlineLevel="2" x14ac:dyDescent="0.35">
      <c r="A389" s="38" t="s">
        <v>1113</v>
      </c>
      <c r="B389" s="39" t="s">
        <v>454</v>
      </c>
      <c r="C389" s="108"/>
      <c r="D389" s="108">
        <v>45000</v>
      </c>
      <c r="E389" s="108">
        <f>SUMIF(Balance!$AB$14:$AB$257,Egresos!A389,Balance!$U$14:$V$257)</f>
        <v>0</v>
      </c>
      <c r="F389" s="108">
        <f t="shared" si="37"/>
        <v>45000</v>
      </c>
      <c r="G389" s="27"/>
      <c r="H389" s="27"/>
      <c r="I389" s="27"/>
      <c r="J389" s="27"/>
      <c r="K389" s="27"/>
      <c r="L389" s="27"/>
      <c r="M389" s="27"/>
      <c r="N389" s="27"/>
    </row>
    <row r="390" spans="1:14" s="31" customFormat="1" ht="14.25" hidden="1" customHeight="1" outlineLevel="2" x14ac:dyDescent="0.35">
      <c r="A390" s="38" t="s">
        <v>1114</v>
      </c>
      <c r="B390" s="39" t="s">
        <v>300</v>
      </c>
      <c r="C390" s="108"/>
      <c r="D390" s="108"/>
      <c r="E390" s="108">
        <f>SUMIF(Balance!$AB$14:$AB$257,Egresos!A390,Balance!$U$14:$V$257)</f>
        <v>0</v>
      </c>
      <c r="F390" s="108"/>
      <c r="G390" s="27"/>
      <c r="H390" s="27"/>
      <c r="I390" s="27"/>
      <c r="J390" s="27"/>
      <c r="K390" s="27"/>
      <c r="L390" s="27"/>
      <c r="M390" s="27"/>
      <c r="N390" s="27"/>
    </row>
    <row r="391" spans="1:14" s="31" customFormat="1" ht="14.25" customHeight="1" collapsed="1" x14ac:dyDescent="0.35">
      <c r="A391" s="34" t="s">
        <v>1115</v>
      </c>
      <c r="B391" s="35" t="s">
        <v>455</v>
      </c>
      <c r="C391" s="106">
        <f>SUM(C392+C393)</f>
        <v>0</v>
      </c>
      <c r="D391" s="106">
        <f>SUM(D392+D393)</f>
        <v>0</v>
      </c>
      <c r="E391" s="106">
        <f>SUM(E392+E393)</f>
        <v>0</v>
      </c>
      <c r="F391" s="106">
        <f>SUM(F392+F393)</f>
        <v>0</v>
      </c>
      <c r="G391" s="30" t="s">
        <v>174</v>
      </c>
      <c r="H391" s="27"/>
      <c r="I391" s="27"/>
      <c r="J391" s="27"/>
      <c r="K391" s="27"/>
      <c r="L391" s="27"/>
      <c r="M391" s="27"/>
      <c r="N391" s="27"/>
    </row>
    <row r="392" spans="1:14" s="31" customFormat="1" ht="14.25" hidden="1" customHeight="1" outlineLevel="1" x14ac:dyDescent="0.35">
      <c r="A392" s="36" t="s">
        <v>1116</v>
      </c>
      <c r="B392" s="36" t="s">
        <v>456</v>
      </c>
      <c r="C392" s="116">
        <v>0</v>
      </c>
      <c r="D392" s="116">
        <v>0</v>
      </c>
      <c r="E392" s="116">
        <f>SUMIF(Balance!$AB$14:$AB$257,Egresos!A392,Balance!$U$14:$V$257)</f>
        <v>0</v>
      </c>
      <c r="F392" s="116">
        <f t="shared" ref="F392" si="38">+D392-E392</f>
        <v>0</v>
      </c>
      <c r="G392" s="27"/>
      <c r="H392" s="27"/>
      <c r="I392" s="27"/>
      <c r="J392" s="27"/>
      <c r="K392" s="27"/>
      <c r="L392" s="27"/>
      <c r="M392" s="27"/>
      <c r="N392" s="27"/>
    </row>
    <row r="393" spans="1:14" s="31" customFormat="1" ht="14.25" hidden="1" customHeight="1" outlineLevel="1" x14ac:dyDescent="0.35">
      <c r="A393" s="36" t="s">
        <v>1117</v>
      </c>
      <c r="B393" s="37" t="s">
        <v>457</v>
      </c>
      <c r="C393" s="107"/>
      <c r="D393" s="107"/>
      <c r="E393" s="107">
        <f>SUMIF(Balance!$AB$14:$AB$257,Egresos!A393,Balance!$U$14:$V$257)</f>
        <v>0</v>
      </c>
      <c r="F393" s="107"/>
      <c r="G393" s="27"/>
      <c r="H393" s="27"/>
      <c r="I393" s="27"/>
      <c r="J393" s="27"/>
      <c r="K393" s="27"/>
      <c r="L393" s="27"/>
      <c r="M393" s="27"/>
      <c r="N393" s="27"/>
    </row>
    <row r="394" spans="1:14" s="31" customFormat="1" ht="14.25" customHeight="1" collapsed="1" x14ac:dyDescent="0.35">
      <c r="A394" s="34" t="s">
        <v>1118</v>
      </c>
      <c r="B394" s="35" t="s">
        <v>458</v>
      </c>
      <c r="C394" s="106">
        <f>SUM(C395+C396)</f>
        <v>0</v>
      </c>
      <c r="D394" s="106">
        <f>SUM(D395+D396)</f>
        <v>0</v>
      </c>
      <c r="E394" s="106">
        <f>SUM(E395+E396)</f>
        <v>0</v>
      </c>
      <c r="F394" s="106">
        <f>SUM(F395+F396)</f>
        <v>0</v>
      </c>
      <c r="G394" s="30" t="s">
        <v>174</v>
      </c>
      <c r="H394" s="27"/>
      <c r="I394" s="27"/>
      <c r="J394" s="27"/>
      <c r="K394" s="27"/>
      <c r="L394" s="27"/>
      <c r="M394" s="27"/>
      <c r="N394" s="27"/>
    </row>
    <row r="395" spans="1:14" s="31" customFormat="1" ht="14.25" customHeight="1" outlineLevel="1" x14ac:dyDescent="0.35">
      <c r="A395" s="36" t="s">
        <v>1119</v>
      </c>
      <c r="B395" s="37" t="s">
        <v>379</v>
      </c>
      <c r="C395" s="107"/>
      <c r="D395" s="107"/>
      <c r="E395" s="107">
        <f>SUMIF(Balance!$AB$14:$AB$257,Egresos!A395,Balance!$U$14:$V$257)</f>
        <v>0</v>
      </c>
      <c r="F395" s="107"/>
      <c r="G395" s="27"/>
      <c r="H395" s="27"/>
      <c r="I395" s="27"/>
      <c r="J395" s="27"/>
      <c r="K395" s="27"/>
      <c r="L395" s="27"/>
      <c r="M395" s="27"/>
      <c r="N395" s="27"/>
    </row>
    <row r="396" spans="1:14" s="31" customFormat="1" ht="14.25" customHeight="1" outlineLevel="1" x14ac:dyDescent="0.35">
      <c r="A396" s="36" t="s">
        <v>1120</v>
      </c>
      <c r="B396" s="36" t="s">
        <v>390</v>
      </c>
      <c r="C396" s="116">
        <f>SUM(C397+C402)</f>
        <v>0</v>
      </c>
      <c r="D396" s="116">
        <f>SUM(D397+D402)</f>
        <v>0</v>
      </c>
      <c r="E396" s="116">
        <f>SUM(E397+E402)</f>
        <v>0</v>
      </c>
      <c r="F396" s="116">
        <f>SUM(F397+F402)</f>
        <v>0</v>
      </c>
      <c r="G396" s="27"/>
      <c r="H396" s="27"/>
      <c r="I396" s="27"/>
      <c r="J396" s="27"/>
      <c r="K396" s="27"/>
      <c r="L396" s="27"/>
      <c r="M396" s="27"/>
      <c r="N396" s="27"/>
    </row>
    <row r="397" spans="1:14" s="31" customFormat="1" ht="14.25" customHeight="1" outlineLevel="2" x14ac:dyDescent="0.35">
      <c r="A397" s="38" t="s">
        <v>1121</v>
      </c>
      <c r="B397" s="39" t="s">
        <v>459</v>
      </c>
      <c r="C397" s="108">
        <f>SUM(C398+C399+C400+C401)</f>
        <v>0</v>
      </c>
      <c r="D397" s="108">
        <f>SUM(D398+D399+D400+D401)</f>
        <v>0</v>
      </c>
      <c r="E397" s="108">
        <f>SUM(E398+E399+E400+E401)</f>
        <v>0</v>
      </c>
      <c r="F397" s="108">
        <f>SUM(F398+F399+F400+F401)</f>
        <v>0</v>
      </c>
      <c r="G397" s="27"/>
      <c r="H397" s="27"/>
      <c r="I397" s="27"/>
      <c r="J397" s="27"/>
      <c r="K397" s="27"/>
      <c r="L397" s="27"/>
      <c r="M397" s="27"/>
      <c r="N397" s="27"/>
    </row>
    <row r="398" spans="1:14" s="31" customFormat="1" ht="14.25" customHeight="1" outlineLevel="3" x14ac:dyDescent="0.35">
      <c r="A398" s="40" t="s">
        <v>1122</v>
      </c>
      <c r="B398" s="41" t="s">
        <v>460</v>
      </c>
      <c r="C398" s="109"/>
      <c r="D398" s="109"/>
      <c r="E398" s="109">
        <f>SUMIF(Balance!$AB$14:$AB$257,Egresos!A398,Balance!$U$14:$V$257)</f>
        <v>0</v>
      </c>
      <c r="F398" s="109"/>
      <c r="G398" s="27"/>
      <c r="H398" s="27"/>
      <c r="I398" s="27"/>
      <c r="J398" s="27"/>
      <c r="K398" s="27"/>
      <c r="L398" s="27"/>
      <c r="M398" s="27"/>
      <c r="N398" s="27"/>
    </row>
    <row r="399" spans="1:14" s="31" customFormat="1" ht="14.25" customHeight="1" outlineLevel="3" x14ac:dyDescent="0.35">
      <c r="A399" s="40" t="s">
        <v>1123</v>
      </c>
      <c r="B399" s="41" t="s">
        <v>461</v>
      </c>
      <c r="C399" s="109"/>
      <c r="D399" s="109"/>
      <c r="E399" s="109">
        <f>SUMIF(Balance!$AB$14:$AB$257,Egresos!A399,Balance!$U$14:$V$257)</f>
        <v>0</v>
      </c>
      <c r="F399" s="109"/>
      <c r="G399" s="27"/>
      <c r="H399" s="27"/>
      <c r="I399" s="27"/>
      <c r="J399" s="27"/>
      <c r="K399" s="27"/>
      <c r="L399" s="27"/>
      <c r="M399" s="27"/>
      <c r="N399" s="27"/>
    </row>
    <row r="400" spans="1:14" s="31" customFormat="1" ht="14.25" customHeight="1" outlineLevel="3" x14ac:dyDescent="0.35">
      <c r="A400" s="40" t="s">
        <v>1124</v>
      </c>
      <c r="B400" s="41" t="s">
        <v>462</v>
      </c>
      <c r="C400" s="109"/>
      <c r="D400" s="109"/>
      <c r="E400" s="109">
        <f>SUMIF(Balance!$AB$14:$AB$257,Egresos!A400,Balance!$U$14:$V$257)</f>
        <v>0</v>
      </c>
      <c r="F400" s="109"/>
      <c r="G400" s="27"/>
      <c r="H400" s="27"/>
      <c r="I400" s="27"/>
      <c r="J400" s="27"/>
      <c r="K400" s="27"/>
      <c r="L400" s="27"/>
      <c r="M400" s="27"/>
      <c r="N400" s="27"/>
    </row>
    <row r="401" spans="1:14" s="31" customFormat="1" ht="14.25" customHeight="1" outlineLevel="3" x14ac:dyDescent="0.35">
      <c r="A401" s="40" t="s">
        <v>1125</v>
      </c>
      <c r="B401" s="41" t="s">
        <v>463</v>
      </c>
      <c r="C401" s="109"/>
      <c r="D401" s="109"/>
      <c r="E401" s="109">
        <f>SUMIF(Balance!$AB$14:$AB$257,Egresos!A401,Balance!$U$14:$V$257)</f>
        <v>0</v>
      </c>
      <c r="F401" s="109"/>
      <c r="G401" s="27"/>
      <c r="H401" s="27"/>
      <c r="I401" s="27"/>
      <c r="J401" s="27"/>
      <c r="K401" s="27"/>
      <c r="L401" s="27"/>
      <c r="M401" s="27"/>
      <c r="N401" s="27"/>
    </row>
    <row r="402" spans="1:14" s="31" customFormat="1" ht="14.25" customHeight="1" outlineLevel="2" x14ac:dyDescent="0.35">
      <c r="A402" s="38" t="s">
        <v>1126</v>
      </c>
      <c r="B402" s="39" t="s">
        <v>406</v>
      </c>
      <c r="C402" s="108"/>
      <c r="D402" s="108"/>
      <c r="E402" s="108">
        <f>SUMIF(Balance!$AB$14:$AB$257,Egresos!A402,Balance!$U$14:$V$257)</f>
        <v>0</v>
      </c>
      <c r="F402" s="108"/>
      <c r="G402" s="27"/>
      <c r="H402" s="27"/>
      <c r="I402" s="27"/>
      <c r="J402" s="27"/>
      <c r="K402" s="27"/>
      <c r="L402" s="27"/>
      <c r="M402" s="27"/>
      <c r="N402" s="27"/>
    </row>
    <row r="403" spans="1:14" s="31" customFormat="1" ht="14.25" customHeight="1" x14ac:dyDescent="0.35">
      <c r="A403" s="34" t="s">
        <v>1127</v>
      </c>
      <c r="B403" s="34" t="s">
        <v>464</v>
      </c>
      <c r="C403" s="119">
        <f>SUM(C404+C407+C410+C413)</f>
        <v>411639</v>
      </c>
      <c r="D403" s="119">
        <f>SUM(D404+D407+D410+D413)</f>
        <v>300139</v>
      </c>
      <c r="E403" s="119">
        <f>SUM(E404+E407+E410+E413)</f>
        <v>249416.9</v>
      </c>
      <c r="F403" s="119">
        <f>SUM(F404+F407+F410+F413)</f>
        <v>50722.100000000006</v>
      </c>
      <c r="G403" s="30" t="s">
        <v>174</v>
      </c>
      <c r="H403" s="27"/>
      <c r="I403" s="27"/>
      <c r="J403" s="27"/>
      <c r="K403" s="27"/>
      <c r="L403" s="27"/>
      <c r="M403" s="27"/>
      <c r="N403" s="27"/>
    </row>
    <row r="404" spans="1:14" s="31" customFormat="1" ht="14.25" customHeight="1" outlineLevel="1" x14ac:dyDescent="0.35">
      <c r="A404" s="36" t="s">
        <v>1128</v>
      </c>
      <c r="B404" s="37" t="s">
        <v>465</v>
      </c>
      <c r="C404" s="107">
        <f>SUM(C405+C406)</f>
        <v>0</v>
      </c>
      <c r="D404" s="107">
        <f>SUM(D405+D406)</f>
        <v>0</v>
      </c>
      <c r="E404" s="107">
        <f>SUM(E405+E406)</f>
        <v>0</v>
      </c>
      <c r="F404" s="107">
        <f>SUM(F405+F406)</f>
        <v>0</v>
      </c>
      <c r="G404" s="27"/>
      <c r="H404" s="27"/>
      <c r="I404" s="27"/>
      <c r="J404" s="27"/>
      <c r="K404" s="27"/>
      <c r="L404" s="27"/>
      <c r="M404" s="27"/>
      <c r="N404" s="27"/>
    </row>
    <row r="405" spans="1:14" s="31" customFormat="1" ht="14.25" customHeight="1" outlineLevel="2" x14ac:dyDescent="0.35">
      <c r="A405" s="38" t="s">
        <v>1129</v>
      </c>
      <c r="B405" s="39" t="s">
        <v>466</v>
      </c>
      <c r="C405" s="108"/>
      <c r="D405" s="108"/>
      <c r="E405" s="108">
        <f>SUMIF(Balance!$AB$14:$AB$257,Egresos!A405,Balance!$U$14:$V$257)</f>
        <v>0</v>
      </c>
      <c r="F405" s="108"/>
      <c r="G405" s="27"/>
      <c r="H405" s="27"/>
      <c r="I405" s="27"/>
      <c r="J405" s="27"/>
      <c r="K405" s="27"/>
      <c r="L405" s="27"/>
      <c r="M405" s="27"/>
      <c r="N405" s="27"/>
    </row>
    <row r="406" spans="1:14" s="31" customFormat="1" ht="14.25" customHeight="1" outlineLevel="2" x14ac:dyDescent="0.35">
      <c r="A406" s="38" t="s">
        <v>1130</v>
      </c>
      <c r="B406" s="39" t="s">
        <v>467</v>
      </c>
      <c r="C406" s="108"/>
      <c r="D406" s="108"/>
      <c r="E406" s="108">
        <f>SUMIF(Balance!$AB$14:$AB$257,Egresos!A406,Balance!$U$14:$V$257)</f>
        <v>0</v>
      </c>
      <c r="F406" s="108"/>
      <c r="G406" s="27"/>
      <c r="H406" s="27"/>
      <c r="I406" s="27"/>
      <c r="J406" s="27"/>
      <c r="K406" s="27"/>
      <c r="L406" s="27"/>
      <c r="M406" s="27"/>
      <c r="N406" s="27"/>
    </row>
    <row r="407" spans="1:14" s="31" customFormat="1" ht="14.25" customHeight="1" outlineLevel="1" x14ac:dyDescent="0.35">
      <c r="A407" s="36" t="s">
        <v>1131</v>
      </c>
      <c r="B407" s="37" t="s">
        <v>468</v>
      </c>
      <c r="C407" s="107">
        <f>SUM(C408+C409)</f>
        <v>0</v>
      </c>
      <c r="D407" s="107">
        <f>SUM(D408+D409)</f>
        <v>0</v>
      </c>
      <c r="E407" s="107">
        <f>SUM(E408+E409)</f>
        <v>0</v>
      </c>
      <c r="F407" s="107">
        <f>SUM(F408+F409)</f>
        <v>0</v>
      </c>
      <c r="G407" s="27"/>
      <c r="H407" s="27"/>
      <c r="I407" s="27"/>
      <c r="J407" s="27"/>
      <c r="K407" s="27"/>
      <c r="L407" s="27"/>
      <c r="M407" s="27"/>
      <c r="N407" s="27"/>
    </row>
    <row r="408" spans="1:14" s="31" customFormat="1" ht="14.25" customHeight="1" outlineLevel="2" x14ac:dyDescent="0.35">
      <c r="A408" s="38" t="s">
        <v>1132</v>
      </c>
      <c r="B408" s="39" t="s">
        <v>466</v>
      </c>
      <c r="C408" s="108"/>
      <c r="D408" s="108"/>
      <c r="E408" s="108">
        <f>SUMIF(Balance!$AB$14:$AB$257,Egresos!A408,Balance!$U$14:$V$257)</f>
        <v>0</v>
      </c>
      <c r="F408" s="108"/>
      <c r="G408" s="27"/>
      <c r="H408" s="27"/>
      <c r="I408" s="27"/>
      <c r="J408" s="27"/>
      <c r="K408" s="27"/>
      <c r="L408" s="27"/>
      <c r="M408" s="27"/>
      <c r="N408" s="27"/>
    </row>
    <row r="409" spans="1:14" s="31" customFormat="1" ht="14.25" customHeight="1" outlineLevel="2" x14ac:dyDescent="0.35">
      <c r="A409" s="38" t="s">
        <v>1133</v>
      </c>
      <c r="B409" s="39" t="s">
        <v>467</v>
      </c>
      <c r="C409" s="108"/>
      <c r="D409" s="108"/>
      <c r="E409" s="108">
        <f>SUMIF(Balance!$AB$14:$AB$257,Egresos!A409,Balance!$U$14:$V$257)</f>
        <v>0</v>
      </c>
      <c r="F409" s="108"/>
      <c r="G409" s="27"/>
      <c r="H409" s="27"/>
      <c r="I409" s="27"/>
      <c r="J409" s="27"/>
      <c r="K409" s="27"/>
      <c r="L409" s="27"/>
      <c r="M409" s="27"/>
      <c r="N409" s="27"/>
    </row>
    <row r="410" spans="1:14" s="31" customFormat="1" ht="14.25" customHeight="1" outlineLevel="1" x14ac:dyDescent="0.35">
      <c r="A410" s="36" t="s">
        <v>1134</v>
      </c>
      <c r="B410" s="37" t="s">
        <v>469</v>
      </c>
      <c r="C410" s="107">
        <f>SUM(C411+C412)</f>
        <v>0</v>
      </c>
      <c r="D410" s="107">
        <f>SUM(D411+D412)</f>
        <v>0</v>
      </c>
      <c r="E410" s="107">
        <f>SUM(E411+E412)</f>
        <v>0</v>
      </c>
      <c r="F410" s="107">
        <f>SUM(F411+F412)</f>
        <v>0</v>
      </c>
      <c r="G410" s="27"/>
      <c r="H410" s="27"/>
      <c r="I410" s="27"/>
      <c r="J410" s="27"/>
      <c r="K410" s="27"/>
      <c r="L410" s="27"/>
      <c r="M410" s="27"/>
      <c r="N410" s="27"/>
    </row>
    <row r="411" spans="1:14" s="31" customFormat="1" ht="14.25" customHeight="1" outlineLevel="2" x14ac:dyDescent="0.35">
      <c r="A411" s="38" t="s">
        <v>1135</v>
      </c>
      <c r="B411" s="39" t="s">
        <v>466</v>
      </c>
      <c r="C411" s="108"/>
      <c r="D411" s="108"/>
      <c r="E411" s="108">
        <f>SUMIF(Balance!$AB$14:$AB$257,Egresos!A411,Balance!$U$14:$V$257)</f>
        <v>0</v>
      </c>
      <c r="F411" s="108"/>
      <c r="G411" s="27"/>
      <c r="H411" s="27"/>
      <c r="I411" s="27"/>
      <c r="J411" s="27"/>
      <c r="K411" s="27"/>
      <c r="L411" s="27"/>
      <c r="M411" s="27"/>
      <c r="N411" s="27"/>
    </row>
    <row r="412" spans="1:14" s="31" customFormat="1" ht="14.25" customHeight="1" outlineLevel="2" x14ac:dyDescent="0.35">
      <c r="A412" s="38" t="s">
        <v>1136</v>
      </c>
      <c r="B412" s="39" t="s">
        <v>467</v>
      </c>
      <c r="C412" s="108"/>
      <c r="D412" s="108"/>
      <c r="E412" s="108">
        <f>SUMIF(Balance!$AB$14:$AB$257,Egresos!A412,Balance!$U$14:$V$257)</f>
        <v>0</v>
      </c>
      <c r="F412" s="108"/>
      <c r="G412" s="27"/>
      <c r="H412" s="27"/>
      <c r="I412" s="27"/>
      <c r="J412" s="27"/>
      <c r="K412" s="27"/>
      <c r="L412" s="27"/>
      <c r="M412" s="27"/>
      <c r="N412" s="27"/>
    </row>
    <row r="413" spans="1:14" s="31" customFormat="1" ht="14.25" customHeight="1" outlineLevel="1" x14ac:dyDescent="0.35">
      <c r="A413" s="36" t="s">
        <v>786</v>
      </c>
      <c r="B413" s="37" t="s">
        <v>470</v>
      </c>
      <c r="C413" s="107">
        <v>411639</v>
      </c>
      <c r="D413" s="107">
        <v>300139</v>
      </c>
      <c r="E413" s="107">
        <f>SUMIF(Balance!$AB$14:$AB$257,Egresos!A413,Balance!$U$14:$V$257)</f>
        <v>249416.9</v>
      </c>
      <c r="F413" s="107">
        <f>+D413-E413</f>
        <v>50722.100000000006</v>
      </c>
      <c r="G413" s="27"/>
      <c r="H413" s="27"/>
      <c r="I413" s="27"/>
      <c r="J413" s="27"/>
      <c r="K413" s="27"/>
      <c r="L413" s="27"/>
      <c r="M413" s="27"/>
      <c r="N413" s="27"/>
    </row>
    <row r="414" spans="1:14" s="31" customFormat="1" ht="14.25" customHeight="1" x14ac:dyDescent="0.35">
      <c r="A414" s="34" t="s">
        <v>1137</v>
      </c>
      <c r="B414" s="35" t="s">
        <v>471</v>
      </c>
      <c r="C414" s="106">
        <v>0</v>
      </c>
      <c r="D414" s="106">
        <v>55000</v>
      </c>
      <c r="E414" s="106">
        <v>0</v>
      </c>
      <c r="F414" s="106">
        <f>+D414-E414</f>
        <v>55000</v>
      </c>
      <c r="G414" s="27"/>
      <c r="H414" s="27"/>
      <c r="I414" s="27"/>
      <c r="J414" s="27"/>
      <c r="K414" s="27"/>
      <c r="L414" s="27"/>
      <c r="M414" s="27"/>
      <c r="N414" s="27"/>
    </row>
    <row r="418" spans="2:6" ht="18" x14ac:dyDescent="0.35">
      <c r="B418" s="51" t="s">
        <v>1138</v>
      </c>
      <c r="C418" s="122">
        <f>C3+C204+C298+C304+C344+C347+C354+C370+C378+C391+C394+C403+C414</f>
        <v>26378533</v>
      </c>
      <c r="D418" s="122">
        <f>D3+D204+D298+D304+D344+D347+D354+D370+D378+D391+D394+D403+D414</f>
        <v>29261975</v>
      </c>
      <c r="E418" s="122">
        <f>E3+E204+E298+E304+E344+E347+E354+E370+E378+E391+E394+E403+E414</f>
        <v>21859118.081999999</v>
      </c>
      <c r="F418" s="122">
        <f>F3+F204+F298+F304+F344+F347+F354+F370+F378+F391+F394+F403+F414</f>
        <v>7374528.8389999988</v>
      </c>
    </row>
    <row r="420" spans="2:6" x14ac:dyDescent="0.35">
      <c r="D420" s="104">
        <f>+D418-29261975</f>
        <v>0</v>
      </c>
      <c r="E420" s="104">
        <f>+E418-Balance!Q132-Balance!Q133-Balance!Q134-Balance!Q135-Balance!Q136-Balance!Q138-Balance!Q165-Balance!Q171</f>
        <v>21859118.081999999</v>
      </c>
      <c r="F420" s="104">
        <f>+D418-E418-F418</f>
        <v>28328.079000002705</v>
      </c>
    </row>
  </sheetData>
  <autoFilter ref="A2:N414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57"/>
  <sheetViews>
    <sheetView topLeftCell="A13" zoomScale="115" zoomScaleNormal="115" workbookViewId="0">
      <pane xSplit="6" ySplit="1" topLeftCell="G72" activePane="bottomRight" state="frozen"/>
      <selection activeCell="A13" sqref="A13"/>
      <selection pane="topRight" activeCell="G13" sqref="G13"/>
      <selection pane="bottomLeft" activeCell="A14" sqref="A14"/>
      <selection pane="bottomRight" activeCell="U203" sqref="U87:V203"/>
    </sheetView>
  </sheetViews>
  <sheetFormatPr baseColWidth="10" defaultRowHeight="15" x14ac:dyDescent="0.25"/>
  <cols>
    <col min="1" max="1" width="12" customWidth="1"/>
    <col min="2" max="3" width="2.7109375" customWidth="1"/>
    <col min="4" max="4" width="5.7109375" customWidth="1"/>
    <col min="5" max="5" width="6.5703125" customWidth="1"/>
    <col min="6" max="6" width="32.71093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12" customWidth="1"/>
    <col min="23" max="23" width="0" hidden="1" customWidth="1"/>
    <col min="24" max="24" width="6.140625" customWidth="1"/>
    <col min="25" max="25" width="9" customWidth="1"/>
    <col min="26" max="26" width="2.28515625" customWidth="1"/>
    <col min="27" max="27" width="13.140625" bestFit="1" customWidth="1"/>
    <col min="28" max="36" width="9.140625" customWidth="1"/>
    <col min="37" max="37" width="14.85546875" style="103" bestFit="1" customWidth="1"/>
    <col min="38" max="38" width="13.140625" style="103" bestFit="1" customWidth="1"/>
    <col min="39" max="39" width="14.85546875" style="103" bestFit="1" customWidth="1"/>
    <col min="40" max="246" width="9.140625" customWidth="1"/>
  </cols>
  <sheetData>
    <row r="1" spans="1:36" x14ac:dyDescent="0.25">
      <c r="A1" s="162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</row>
    <row r="2" spans="1:36" ht="114.75" customHeight="1" x14ac:dyDescent="0.25">
      <c r="A2" s="162"/>
      <c r="B2" s="164" t="s">
        <v>14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</row>
    <row r="3" spans="1:36" ht="14.25" customHeight="1" x14ac:dyDescent="0.25">
      <c r="A3" s="162"/>
    </row>
    <row r="4" spans="1:36" ht="14.25" customHeight="1" x14ac:dyDescent="0.25"/>
    <row r="5" spans="1:36" ht="14.25" customHeight="1" x14ac:dyDescent="0.25">
      <c r="A5" s="159" t="s">
        <v>0</v>
      </c>
      <c r="B5" s="159"/>
      <c r="C5" s="159"/>
      <c r="D5" s="144" t="s">
        <v>1</v>
      </c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</row>
    <row r="6" spans="1:36" ht="14.25" customHeight="1" x14ac:dyDescent="0.25">
      <c r="A6" s="159" t="s">
        <v>2</v>
      </c>
      <c r="B6" s="159"/>
      <c r="C6" s="159"/>
      <c r="D6" s="144" t="s">
        <v>3</v>
      </c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</row>
    <row r="7" spans="1:36" ht="14.25" customHeight="1" x14ac:dyDescent="0.25">
      <c r="A7" s="159" t="s">
        <v>13</v>
      </c>
      <c r="B7" s="159"/>
      <c r="C7" s="159"/>
      <c r="D7" s="144" t="s">
        <v>599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</row>
    <row r="8" spans="1:36" ht="14.25" customHeight="1" x14ac:dyDescent="0.25">
      <c r="A8" s="159" t="s">
        <v>4</v>
      </c>
      <c r="B8" s="159"/>
      <c r="C8" s="159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</row>
    <row r="9" spans="1:36" ht="14.25" hidden="1" customHeight="1" x14ac:dyDescent="0.25"/>
    <row r="10" spans="1:36" ht="14.25" customHeight="1" x14ac:dyDescent="0.25">
      <c r="A10" s="160" t="s">
        <v>15</v>
      </c>
      <c r="B10" s="160"/>
      <c r="C10" s="160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</row>
    <row r="11" spans="1:36" ht="14.25" customHeight="1" x14ac:dyDescent="0.25"/>
    <row r="12" spans="1:36" ht="14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36" ht="14.25" customHeight="1" x14ac:dyDescent="0.25">
      <c r="A13" s="165" t="s">
        <v>16</v>
      </c>
      <c r="B13" s="166"/>
      <c r="C13" s="165" t="s">
        <v>17</v>
      </c>
      <c r="D13" s="167"/>
      <c r="E13" s="167"/>
      <c r="F13" s="166"/>
      <c r="G13" s="2" t="s">
        <v>18</v>
      </c>
      <c r="I13" s="2" t="s">
        <v>19</v>
      </c>
      <c r="K13" s="167" t="s">
        <v>20</v>
      </c>
      <c r="L13" s="166"/>
      <c r="N13" s="167" t="s">
        <v>21</v>
      </c>
      <c r="O13" s="166"/>
      <c r="Q13" s="2" t="s">
        <v>22</v>
      </c>
      <c r="S13" s="2" t="s">
        <v>23</v>
      </c>
      <c r="U13" s="167" t="s">
        <v>24</v>
      </c>
      <c r="V13" s="166"/>
      <c r="X13" s="167" t="s">
        <v>25</v>
      </c>
      <c r="Y13" s="166"/>
      <c r="AB13" t="s">
        <v>1358</v>
      </c>
    </row>
    <row r="14" spans="1:36" ht="14.25" customHeight="1" x14ac:dyDescent="0.25">
      <c r="A14" s="152" t="s">
        <v>31</v>
      </c>
      <c r="B14" s="153"/>
      <c r="C14" s="154" t="s">
        <v>32</v>
      </c>
      <c r="D14" s="155"/>
      <c r="E14" s="155"/>
      <c r="F14" s="153"/>
      <c r="G14" s="123">
        <v>0</v>
      </c>
      <c r="H14" s="124"/>
      <c r="I14" s="123">
        <v>4920043</v>
      </c>
      <c r="J14" s="89"/>
      <c r="K14" s="156">
        <v>0</v>
      </c>
      <c r="L14" s="153"/>
      <c r="M14" s="89"/>
      <c r="N14" s="156">
        <v>4920043</v>
      </c>
      <c r="O14" s="153"/>
      <c r="P14" s="89"/>
      <c r="Q14" s="3">
        <v>0</v>
      </c>
      <c r="R14" s="89"/>
      <c r="S14" s="3">
        <v>0</v>
      </c>
      <c r="T14" s="89"/>
      <c r="U14" s="157">
        <v>0</v>
      </c>
      <c r="V14" s="158"/>
      <c r="W14" s="89"/>
      <c r="X14" s="157">
        <f>+N14/1000</f>
        <v>4920.0429999999997</v>
      </c>
      <c r="Y14" s="158"/>
      <c r="AA14">
        <f>+A14-AE14</f>
        <v>0</v>
      </c>
      <c r="AB14" s="102" t="s">
        <v>600</v>
      </c>
      <c r="AE14" s="152" t="s">
        <v>31</v>
      </c>
      <c r="AF14" s="153"/>
      <c r="AG14" s="154" t="s">
        <v>32</v>
      </c>
      <c r="AH14" s="155"/>
      <c r="AI14" s="155"/>
      <c r="AJ14" s="153"/>
    </row>
    <row r="15" spans="1:36" ht="14.25" customHeight="1" x14ac:dyDescent="0.25">
      <c r="A15" s="152" t="s">
        <v>33</v>
      </c>
      <c r="B15" s="153"/>
      <c r="C15" s="154" t="s">
        <v>34</v>
      </c>
      <c r="D15" s="155"/>
      <c r="E15" s="155"/>
      <c r="F15" s="153"/>
      <c r="G15" s="123">
        <v>0</v>
      </c>
      <c r="H15" s="124"/>
      <c r="I15" s="123">
        <v>21776488</v>
      </c>
      <c r="J15" s="89"/>
      <c r="K15" s="156">
        <v>0</v>
      </c>
      <c r="L15" s="153"/>
      <c r="M15" s="89"/>
      <c r="N15" s="156">
        <v>21776488</v>
      </c>
      <c r="O15" s="153"/>
      <c r="P15" s="89"/>
      <c r="Q15" s="3">
        <v>0</v>
      </c>
      <c r="R15" s="89"/>
      <c r="S15" s="3">
        <v>0</v>
      </c>
      <c r="T15" s="89"/>
      <c r="U15" s="157">
        <v>0</v>
      </c>
      <c r="V15" s="158"/>
      <c r="W15" s="89"/>
      <c r="X15" s="157">
        <f t="shared" ref="X15:X79" si="0">+N15/1000</f>
        <v>21776.488000000001</v>
      </c>
      <c r="Y15" s="158"/>
      <c r="AA15" s="124">
        <f t="shared" ref="AA15:AA78" si="1">+A15-AE15</f>
        <v>0</v>
      </c>
      <c r="AB15" s="89" t="s">
        <v>600</v>
      </c>
      <c r="AE15" s="152" t="s">
        <v>33</v>
      </c>
      <c r="AF15" s="153"/>
      <c r="AG15" s="154" t="s">
        <v>34</v>
      </c>
      <c r="AH15" s="155"/>
      <c r="AI15" s="155"/>
      <c r="AJ15" s="153"/>
    </row>
    <row r="16" spans="1:36" ht="14.25" customHeight="1" x14ac:dyDescent="0.25">
      <c r="A16" s="152" t="s">
        <v>601</v>
      </c>
      <c r="B16" s="153"/>
      <c r="C16" s="154" t="s">
        <v>602</v>
      </c>
      <c r="D16" s="155"/>
      <c r="E16" s="155"/>
      <c r="F16" s="153"/>
      <c r="G16" s="123">
        <v>808170701</v>
      </c>
      <c r="H16" s="124"/>
      <c r="I16" s="123">
        <v>15386359485</v>
      </c>
      <c r="J16" s="89"/>
      <c r="K16" s="156">
        <v>0</v>
      </c>
      <c r="L16" s="153"/>
      <c r="M16" s="89"/>
      <c r="N16" s="156">
        <v>14578188784</v>
      </c>
      <c r="O16" s="153"/>
      <c r="P16" s="89"/>
      <c r="Q16" s="3">
        <v>0</v>
      </c>
      <c r="R16" s="89"/>
      <c r="S16" s="3">
        <v>0</v>
      </c>
      <c r="T16" s="89"/>
      <c r="U16" s="157">
        <v>0</v>
      </c>
      <c r="V16" s="158"/>
      <c r="W16" s="89"/>
      <c r="X16" s="157">
        <f t="shared" si="0"/>
        <v>14578188.784</v>
      </c>
      <c r="Y16" s="158"/>
      <c r="AA16" s="124">
        <f t="shared" si="1"/>
        <v>0</v>
      </c>
      <c r="AB16" s="89" t="s">
        <v>603</v>
      </c>
      <c r="AE16" s="152" t="s">
        <v>601</v>
      </c>
      <c r="AF16" s="153"/>
      <c r="AG16" s="154" t="s">
        <v>602</v>
      </c>
      <c r="AH16" s="155"/>
      <c r="AI16" s="155"/>
      <c r="AJ16" s="153"/>
    </row>
    <row r="17" spans="1:36" ht="14.25" customHeight="1" x14ac:dyDescent="0.25">
      <c r="A17" s="152" t="s">
        <v>604</v>
      </c>
      <c r="B17" s="153"/>
      <c r="C17" s="154" t="s">
        <v>605</v>
      </c>
      <c r="D17" s="155"/>
      <c r="E17" s="155"/>
      <c r="F17" s="153"/>
      <c r="G17" s="123">
        <v>0</v>
      </c>
      <c r="H17" s="124"/>
      <c r="I17" s="123">
        <v>47468862</v>
      </c>
      <c r="J17" s="89"/>
      <c r="K17" s="156">
        <v>0</v>
      </c>
      <c r="L17" s="153"/>
      <c r="M17" s="89"/>
      <c r="N17" s="156">
        <v>47468862</v>
      </c>
      <c r="O17" s="153"/>
      <c r="P17" s="89"/>
      <c r="Q17" s="3">
        <v>0</v>
      </c>
      <c r="R17" s="89"/>
      <c r="S17" s="3">
        <v>0</v>
      </c>
      <c r="T17" s="89"/>
      <c r="U17" s="157">
        <v>0</v>
      </c>
      <c r="V17" s="158"/>
      <c r="W17" s="89"/>
      <c r="X17" s="157">
        <f t="shared" si="0"/>
        <v>47468.862000000001</v>
      </c>
      <c r="Y17" s="158"/>
      <c r="AA17" s="124">
        <f t="shared" si="1"/>
        <v>0</v>
      </c>
      <c r="AB17" s="89" t="s">
        <v>603</v>
      </c>
      <c r="AE17" s="152" t="s">
        <v>604</v>
      </c>
      <c r="AF17" s="153"/>
      <c r="AG17" s="154" t="s">
        <v>605</v>
      </c>
      <c r="AH17" s="155"/>
      <c r="AI17" s="155"/>
      <c r="AJ17" s="153"/>
    </row>
    <row r="18" spans="1:36" ht="14.25" customHeight="1" x14ac:dyDescent="0.25">
      <c r="A18" s="152" t="s">
        <v>606</v>
      </c>
      <c r="B18" s="153"/>
      <c r="C18" s="154" t="s">
        <v>607</v>
      </c>
      <c r="D18" s="155"/>
      <c r="E18" s="155"/>
      <c r="F18" s="153"/>
      <c r="G18" s="123">
        <v>0</v>
      </c>
      <c r="H18" s="124"/>
      <c r="I18" s="123">
        <v>1305229639</v>
      </c>
      <c r="J18" s="89"/>
      <c r="K18" s="156">
        <v>0</v>
      </c>
      <c r="L18" s="153"/>
      <c r="M18" s="89"/>
      <c r="N18" s="156">
        <v>1305229639</v>
      </c>
      <c r="O18" s="153"/>
      <c r="P18" s="89"/>
      <c r="Q18" s="3">
        <v>0</v>
      </c>
      <c r="R18" s="89"/>
      <c r="S18" s="3">
        <v>0</v>
      </c>
      <c r="T18" s="89"/>
      <c r="U18" s="157">
        <v>0</v>
      </c>
      <c r="V18" s="158"/>
      <c r="W18" s="89"/>
      <c r="X18" s="157">
        <f t="shared" si="0"/>
        <v>1305229.639</v>
      </c>
      <c r="Y18" s="158"/>
      <c r="AA18" s="124">
        <f t="shared" si="1"/>
        <v>0</v>
      </c>
      <c r="AB18" s="89" t="s">
        <v>603</v>
      </c>
      <c r="AE18" s="152" t="s">
        <v>606</v>
      </c>
      <c r="AF18" s="153"/>
      <c r="AG18" s="154" t="s">
        <v>607</v>
      </c>
      <c r="AH18" s="155"/>
      <c r="AI18" s="155"/>
      <c r="AJ18" s="153"/>
    </row>
    <row r="19" spans="1:36" ht="14.25" customHeight="1" x14ac:dyDescent="0.25">
      <c r="A19" s="152" t="s">
        <v>608</v>
      </c>
      <c r="B19" s="153"/>
      <c r="C19" s="154" t="s">
        <v>609</v>
      </c>
      <c r="D19" s="155"/>
      <c r="E19" s="155"/>
      <c r="F19" s="153"/>
      <c r="G19" s="123">
        <v>0</v>
      </c>
      <c r="H19" s="124"/>
      <c r="I19" s="123">
        <v>502618181</v>
      </c>
      <c r="J19" s="89"/>
      <c r="K19" s="156">
        <v>0</v>
      </c>
      <c r="L19" s="153"/>
      <c r="M19" s="89"/>
      <c r="N19" s="156">
        <v>502618181</v>
      </c>
      <c r="O19" s="153"/>
      <c r="P19" s="89"/>
      <c r="Q19" s="3">
        <v>0</v>
      </c>
      <c r="R19" s="89"/>
      <c r="S19" s="3">
        <v>0</v>
      </c>
      <c r="T19" s="89"/>
      <c r="U19" s="157">
        <v>0</v>
      </c>
      <c r="V19" s="158"/>
      <c r="W19" s="89"/>
      <c r="X19" s="157">
        <f t="shared" si="0"/>
        <v>502618.18099999998</v>
      </c>
      <c r="Y19" s="158"/>
      <c r="AA19" s="124">
        <f t="shared" si="1"/>
        <v>0</v>
      </c>
      <c r="AB19" s="89" t="s">
        <v>603</v>
      </c>
      <c r="AE19" s="152" t="s">
        <v>608</v>
      </c>
      <c r="AF19" s="153"/>
      <c r="AG19" s="154" t="s">
        <v>609</v>
      </c>
      <c r="AH19" s="155"/>
      <c r="AI19" s="155"/>
      <c r="AJ19" s="153"/>
    </row>
    <row r="20" spans="1:36" ht="14.25" customHeight="1" x14ac:dyDescent="0.25">
      <c r="A20" s="152" t="s">
        <v>610</v>
      </c>
      <c r="B20" s="153"/>
      <c r="C20" s="154" t="s">
        <v>611</v>
      </c>
      <c r="D20" s="155"/>
      <c r="E20" s="155"/>
      <c r="F20" s="153"/>
      <c r="G20" s="123">
        <v>0</v>
      </c>
      <c r="H20" s="124"/>
      <c r="I20" s="123">
        <v>7400502</v>
      </c>
      <c r="J20" s="89"/>
      <c r="K20" s="156">
        <v>0</v>
      </c>
      <c r="L20" s="153"/>
      <c r="M20" s="89"/>
      <c r="N20" s="156">
        <v>7400502</v>
      </c>
      <c r="O20" s="153"/>
      <c r="P20" s="89"/>
      <c r="Q20" s="3">
        <v>0</v>
      </c>
      <c r="R20" s="89"/>
      <c r="S20" s="3">
        <v>0</v>
      </c>
      <c r="T20" s="89"/>
      <c r="U20" s="157">
        <v>0</v>
      </c>
      <c r="V20" s="158"/>
      <c r="W20" s="89"/>
      <c r="X20" s="157">
        <f t="shared" si="0"/>
        <v>7400.5020000000004</v>
      </c>
      <c r="Y20" s="158"/>
      <c r="AA20" s="124">
        <f t="shared" si="1"/>
        <v>0</v>
      </c>
      <c r="AB20" s="89" t="s">
        <v>603</v>
      </c>
      <c r="AE20" s="152" t="s">
        <v>610</v>
      </c>
      <c r="AF20" s="153"/>
      <c r="AG20" s="154" t="s">
        <v>611</v>
      </c>
      <c r="AH20" s="155"/>
      <c r="AI20" s="155"/>
      <c r="AJ20" s="153"/>
    </row>
    <row r="21" spans="1:36" ht="14.25" customHeight="1" x14ac:dyDescent="0.25">
      <c r="A21" s="152" t="s">
        <v>612</v>
      </c>
      <c r="B21" s="153"/>
      <c r="C21" s="154" t="s">
        <v>613</v>
      </c>
      <c r="D21" s="155"/>
      <c r="E21" s="155"/>
      <c r="F21" s="153"/>
      <c r="G21" s="123">
        <v>0</v>
      </c>
      <c r="H21" s="124"/>
      <c r="I21" s="123">
        <v>333602467</v>
      </c>
      <c r="J21" s="89"/>
      <c r="K21" s="156">
        <v>0</v>
      </c>
      <c r="L21" s="153"/>
      <c r="M21" s="89"/>
      <c r="N21" s="156">
        <v>333602467</v>
      </c>
      <c r="O21" s="153"/>
      <c r="P21" s="89"/>
      <c r="Q21" s="3">
        <v>0</v>
      </c>
      <c r="R21" s="89"/>
      <c r="S21" s="3">
        <v>0</v>
      </c>
      <c r="T21" s="89"/>
      <c r="U21" s="157">
        <v>0</v>
      </c>
      <c r="V21" s="158"/>
      <c r="W21" s="89"/>
      <c r="X21" s="157">
        <f t="shared" si="0"/>
        <v>333602.467</v>
      </c>
      <c r="Y21" s="158"/>
      <c r="AA21" s="124">
        <f t="shared" si="1"/>
        <v>0</v>
      </c>
      <c r="AB21" s="89" t="s">
        <v>603</v>
      </c>
      <c r="AE21" s="152" t="s">
        <v>612</v>
      </c>
      <c r="AF21" s="153"/>
      <c r="AG21" s="154" t="s">
        <v>613</v>
      </c>
      <c r="AH21" s="155"/>
      <c r="AI21" s="155"/>
      <c r="AJ21" s="153"/>
    </row>
    <row r="22" spans="1:36" ht="14.25" customHeight="1" x14ac:dyDescent="0.25">
      <c r="A22" s="152" t="s">
        <v>614</v>
      </c>
      <c r="B22" s="153"/>
      <c r="C22" s="154" t="s">
        <v>615</v>
      </c>
      <c r="D22" s="155"/>
      <c r="E22" s="155"/>
      <c r="F22" s="153"/>
      <c r="G22" s="123">
        <v>0</v>
      </c>
      <c r="H22" s="124"/>
      <c r="I22" s="123">
        <v>21970424</v>
      </c>
      <c r="J22" s="89"/>
      <c r="K22" s="156">
        <v>0</v>
      </c>
      <c r="L22" s="153"/>
      <c r="M22" s="89"/>
      <c r="N22" s="156">
        <v>21970424</v>
      </c>
      <c r="O22" s="153"/>
      <c r="P22" s="89"/>
      <c r="Q22" s="3">
        <v>0</v>
      </c>
      <c r="R22" s="89"/>
      <c r="S22" s="3">
        <v>0</v>
      </c>
      <c r="T22" s="89"/>
      <c r="U22" s="157">
        <v>0</v>
      </c>
      <c r="V22" s="158"/>
      <c r="W22" s="89"/>
      <c r="X22" s="157">
        <f t="shared" si="0"/>
        <v>21970.423999999999</v>
      </c>
      <c r="Y22" s="158"/>
      <c r="AA22" s="124">
        <f t="shared" si="1"/>
        <v>0</v>
      </c>
      <c r="AB22" s="89" t="s">
        <v>603</v>
      </c>
      <c r="AE22" s="152" t="s">
        <v>614</v>
      </c>
      <c r="AF22" s="153"/>
      <c r="AG22" s="154" t="s">
        <v>615</v>
      </c>
      <c r="AH22" s="155"/>
      <c r="AI22" s="155"/>
      <c r="AJ22" s="153"/>
    </row>
    <row r="23" spans="1:36" ht="14.25" customHeight="1" x14ac:dyDescent="0.25">
      <c r="A23" s="152" t="s">
        <v>616</v>
      </c>
      <c r="B23" s="153"/>
      <c r="C23" s="154" t="s">
        <v>617</v>
      </c>
      <c r="D23" s="155"/>
      <c r="E23" s="155"/>
      <c r="F23" s="153"/>
      <c r="G23" s="123">
        <v>0</v>
      </c>
      <c r="H23" s="124"/>
      <c r="I23" s="123">
        <v>9176989</v>
      </c>
      <c r="J23" s="89"/>
      <c r="K23" s="156">
        <v>0</v>
      </c>
      <c r="L23" s="153"/>
      <c r="M23" s="89"/>
      <c r="N23" s="156">
        <v>9176989</v>
      </c>
      <c r="O23" s="153"/>
      <c r="P23" s="89"/>
      <c r="Q23" s="3">
        <v>0</v>
      </c>
      <c r="R23" s="89"/>
      <c r="S23" s="3">
        <v>0</v>
      </c>
      <c r="T23" s="89"/>
      <c r="U23" s="157">
        <v>0</v>
      </c>
      <c r="V23" s="158"/>
      <c r="W23" s="89"/>
      <c r="X23" s="157">
        <f t="shared" si="0"/>
        <v>9176.9889999999996</v>
      </c>
      <c r="Y23" s="158"/>
      <c r="AA23" s="124">
        <f t="shared" si="1"/>
        <v>0</v>
      </c>
      <c r="AB23" s="89" t="s">
        <v>603</v>
      </c>
      <c r="AE23" s="152" t="s">
        <v>616</v>
      </c>
      <c r="AF23" s="153"/>
      <c r="AG23" s="154" t="s">
        <v>617</v>
      </c>
      <c r="AH23" s="155"/>
      <c r="AI23" s="155"/>
      <c r="AJ23" s="153"/>
    </row>
    <row r="24" spans="1:36" ht="14.25" customHeight="1" x14ac:dyDescent="0.25">
      <c r="A24" s="152" t="s">
        <v>1341</v>
      </c>
      <c r="B24" s="153"/>
      <c r="C24" s="154" t="s">
        <v>1342</v>
      </c>
      <c r="D24" s="155"/>
      <c r="E24" s="155"/>
      <c r="F24" s="153"/>
      <c r="G24" s="123">
        <v>0</v>
      </c>
      <c r="H24" s="124"/>
      <c r="I24" s="123">
        <v>17979400</v>
      </c>
      <c r="J24" s="89"/>
      <c r="K24" s="156">
        <v>0</v>
      </c>
      <c r="L24" s="153"/>
      <c r="M24" s="89"/>
      <c r="N24" s="156">
        <v>17979400</v>
      </c>
      <c r="O24" s="153"/>
      <c r="P24" s="89"/>
      <c r="Q24" s="3">
        <v>0</v>
      </c>
      <c r="R24" s="89"/>
      <c r="S24" s="3">
        <v>0</v>
      </c>
      <c r="T24" s="89"/>
      <c r="U24" s="157">
        <v>0</v>
      </c>
      <c r="V24" s="158"/>
      <c r="W24" s="89"/>
      <c r="X24" s="157">
        <f t="shared" si="0"/>
        <v>17979.400000000001</v>
      </c>
      <c r="Y24" s="158"/>
      <c r="AA24" s="124">
        <f t="shared" si="1"/>
        <v>0</v>
      </c>
      <c r="AB24" s="89" t="s">
        <v>620</v>
      </c>
      <c r="AE24" s="152" t="s">
        <v>1341</v>
      </c>
      <c r="AF24" s="153"/>
      <c r="AG24" s="154" t="s">
        <v>1342</v>
      </c>
      <c r="AH24" s="155"/>
      <c r="AI24" s="155"/>
      <c r="AJ24" s="153"/>
    </row>
    <row r="25" spans="1:36" ht="14.25" customHeight="1" x14ac:dyDescent="0.25">
      <c r="A25" s="152" t="s">
        <v>1343</v>
      </c>
      <c r="B25" s="153"/>
      <c r="C25" s="154" t="s">
        <v>1344</v>
      </c>
      <c r="D25" s="155"/>
      <c r="E25" s="155"/>
      <c r="F25" s="153"/>
      <c r="G25" s="123">
        <v>0</v>
      </c>
      <c r="H25" s="124"/>
      <c r="I25" s="123">
        <v>11950469</v>
      </c>
      <c r="J25" s="89"/>
      <c r="K25" s="156">
        <v>0</v>
      </c>
      <c r="L25" s="153"/>
      <c r="M25" s="89"/>
      <c r="N25" s="156">
        <v>11950469</v>
      </c>
      <c r="O25" s="153"/>
      <c r="P25" s="89"/>
      <c r="Q25" s="3">
        <v>0</v>
      </c>
      <c r="R25" s="89"/>
      <c r="S25" s="3">
        <v>0</v>
      </c>
      <c r="T25" s="89"/>
      <c r="U25" s="157">
        <v>0</v>
      </c>
      <c r="V25" s="158"/>
      <c r="W25" s="89"/>
      <c r="X25" s="157">
        <f t="shared" si="0"/>
        <v>11950.468999999999</v>
      </c>
      <c r="Y25" s="158"/>
      <c r="AA25" s="124">
        <f t="shared" si="1"/>
        <v>0</v>
      </c>
      <c r="AB25" s="89" t="s">
        <v>620</v>
      </c>
      <c r="AE25" s="152" t="s">
        <v>1343</v>
      </c>
      <c r="AF25" s="153"/>
      <c r="AG25" s="154" t="s">
        <v>1344</v>
      </c>
      <c r="AH25" s="155"/>
      <c r="AI25" s="155"/>
      <c r="AJ25" s="153"/>
    </row>
    <row r="26" spans="1:36" ht="14.25" customHeight="1" x14ac:dyDescent="0.25">
      <c r="A26" s="152" t="s">
        <v>1359</v>
      </c>
      <c r="B26" s="153"/>
      <c r="C26" s="154" t="s">
        <v>1360</v>
      </c>
      <c r="D26" s="155"/>
      <c r="E26" s="155"/>
      <c r="F26" s="153"/>
      <c r="G26" s="123">
        <v>0</v>
      </c>
      <c r="H26" s="124"/>
      <c r="I26" s="123">
        <v>39900000</v>
      </c>
      <c r="J26" s="89"/>
      <c r="K26" s="156">
        <v>0</v>
      </c>
      <c r="L26" s="153"/>
      <c r="M26" s="89"/>
      <c r="N26" s="156">
        <v>39900000</v>
      </c>
      <c r="O26" s="153"/>
      <c r="P26" s="89"/>
      <c r="Q26" s="3">
        <v>0</v>
      </c>
      <c r="R26" s="89"/>
      <c r="S26" s="3">
        <v>0</v>
      </c>
      <c r="T26" s="89"/>
      <c r="U26" s="157">
        <v>0</v>
      </c>
      <c r="V26" s="158"/>
      <c r="W26" s="89"/>
      <c r="X26" s="157">
        <f t="shared" si="0"/>
        <v>39900</v>
      </c>
      <c r="Y26" s="158"/>
      <c r="AA26" s="124">
        <f t="shared" si="1"/>
        <v>0</v>
      </c>
      <c r="AB26" s="89" t="s">
        <v>620</v>
      </c>
      <c r="AE26" s="152" t="s">
        <v>1359</v>
      </c>
      <c r="AF26" s="153"/>
      <c r="AG26" s="154" t="s">
        <v>1360</v>
      </c>
      <c r="AH26" s="155"/>
      <c r="AI26" s="155"/>
      <c r="AJ26" s="153"/>
    </row>
    <row r="27" spans="1:36" ht="14.25" customHeight="1" x14ac:dyDescent="0.25">
      <c r="A27" s="152" t="s">
        <v>618</v>
      </c>
      <c r="B27" s="153"/>
      <c r="C27" s="154" t="s">
        <v>619</v>
      </c>
      <c r="D27" s="155"/>
      <c r="E27" s="155"/>
      <c r="F27" s="153"/>
      <c r="G27" s="123">
        <v>0</v>
      </c>
      <c r="H27" s="124"/>
      <c r="I27" s="123">
        <v>335971871</v>
      </c>
      <c r="J27" s="89"/>
      <c r="K27" s="156">
        <v>0</v>
      </c>
      <c r="L27" s="153"/>
      <c r="M27" s="89"/>
      <c r="N27" s="156">
        <v>335971871</v>
      </c>
      <c r="O27" s="153"/>
      <c r="P27" s="89"/>
      <c r="Q27" s="3">
        <v>0</v>
      </c>
      <c r="R27" s="89"/>
      <c r="S27" s="3">
        <v>0</v>
      </c>
      <c r="T27" s="89"/>
      <c r="U27" s="157">
        <v>0</v>
      </c>
      <c r="V27" s="158"/>
      <c r="W27" s="89"/>
      <c r="X27" s="157">
        <f t="shared" si="0"/>
        <v>335971.87099999998</v>
      </c>
      <c r="Y27" s="158"/>
      <c r="AA27" s="124">
        <f t="shared" si="1"/>
        <v>0</v>
      </c>
      <c r="AB27" s="89" t="s">
        <v>620</v>
      </c>
      <c r="AE27" s="152" t="s">
        <v>618</v>
      </c>
      <c r="AF27" s="153"/>
      <c r="AG27" s="154" t="s">
        <v>619</v>
      </c>
      <c r="AH27" s="155"/>
      <c r="AI27" s="155"/>
      <c r="AJ27" s="153"/>
    </row>
    <row r="28" spans="1:36" ht="14.25" customHeight="1" x14ac:dyDescent="0.25">
      <c r="A28" s="152" t="s">
        <v>1289</v>
      </c>
      <c r="B28" s="153"/>
      <c r="C28" s="154" t="s">
        <v>1290</v>
      </c>
      <c r="D28" s="155"/>
      <c r="E28" s="155"/>
      <c r="F28" s="153"/>
      <c r="G28" s="123">
        <v>0</v>
      </c>
      <c r="H28" s="124"/>
      <c r="I28" s="123">
        <v>58225726</v>
      </c>
      <c r="J28" s="89"/>
      <c r="K28" s="156">
        <v>0</v>
      </c>
      <c r="L28" s="153"/>
      <c r="M28" s="89"/>
      <c r="N28" s="156">
        <v>58225726</v>
      </c>
      <c r="O28" s="153"/>
      <c r="P28" s="89"/>
      <c r="Q28" s="3">
        <v>0</v>
      </c>
      <c r="R28" s="89"/>
      <c r="S28" s="3">
        <v>0</v>
      </c>
      <c r="T28" s="89"/>
      <c r="U28" s="157">
        <v>0</v>
      </c>
      <c r="V28" s="158"/>
      <c r="W28" s="89"/>
      <c r="X28" s="157">
        <f t="shared" si="0"/>
        <v>58225.726000000002</v>
      </c>
      <c r="Y28" s="158"/>
      <c r="AA28" s="124">
        <f t="shared" si="1"/>
        <v>0</v>
      </c>
      <c r="AB28" s="89" t="s">
        <v>620</v>
      </c>
      <c r="AE28" s="152" t="s">
        <v>1289</v>
      </c>
      <c r="AF28" s="153"/>
      <c r="AG28" s="154" t="s">
        <v>1290</v>
      </c>
      <c r="AH28" s="155"/>
      <c r="AI28" s="155"/>
      <c r="AJ28" s="153"/>
    </row>
    <row r="29" spans="1:36" ht="14.25" customHeight="1" x14ac:dyDescent="0.25">
      <c r="A29" s="152" t="s">
        <v>1291</v>
      </c>
      <c r="B29" s="153"/>
      <c r="C29" s="154" t="s">
        <v>1292</v>
      </c>
      <c r="D29" s="155"/>
      <c r="E29" s="155"/>
      <c r="F29" s="153"/>
      <c r="G29" s="123">
        <v>0</v>
      </c>
      <c r="H29" s="124"/>
      <c r="I29" s="123">
        <v>136638039</v>
      </c>
      <c r="J29" s="89"/>
      <c r="K29" s="156">
        <v>0</v>
      </c>
      <c r="L29" s="153"/>
      <c r="M29" s="89"/>
      <c r="N29" s="156">
        <v>136638039</v>
      </c>
      <c r="O29" s="153"/>
      <c r="P29" s="89"/>
      <c r="Q29" s="3">
        <v>0</v>
      </c>
      <c r="R29" s="89"/>
      <c r="S29" s="3">
        <v>0</v>
      </c>
      <c r="T29" s="89"/>
      <c r="U29" s="157">
        <v>0</v>
      </c>
      <c r="V29" s="158"/>
      <c r="W29" s="89"/>
      <c r="X29" s="157">
        <f t="shared" si="0"/>
        <v>136638.03899999999</v>
      </c>
      <c r="Y29" s="158"/>
      <c r="AA29" s="124">
        <f t="shared" si="1"/>
        <v>0</v>
      </c>
      <c r="AB29" s="89" t="s">
        <v>620</v>
      </c>
      <c r="AE29" s="152" t="s">
        <v>1291</v>
      </c>
      <c r="AF29" s="153"/>
      <c r="AG29" s="154" t="s">
        <v>1292</v>
      </c>
      <c r="AH29" s="155"/>
      <c r="AI29" s="155"/>
      <c r="AJ29" s="153"/>
    </row>
    <row r="30" spans="1:36" ht="14.25" customHeight="1" x14ac:dyDescent="0.25">
      <c r="A30" s="152" t="s">
        <v>1345</v>
      </c>
      <c r="B30" s="153"/>
      <c r="C30" s="154" t="s">
        <v>1346</v>
      </c>
      <c r="D30" s="155"/>
      <c r="E30" s="155"/>
      <c r="F30" s="153"/>
      <c r="G30" s="123">
        <v>0</v>
      </c>
      <c r="H30" s="124"/>
      <c r="I30" s="123">
        <v>11697230</v>
      </c>
      <c r="J30" s="89"/>
      <c r="K30" s="156">
        <v>0</v>
      </c>
      <c r="L30" s="153"/>
      <c r="M30" s="89"/>
      <c r="N30" s="156">
        <v>11697230</v>
      </c>
      <c r="O30" s="153"/>
      <c r="P30" s="89"/>
      <c r="Q30" s="3">
        <v>0</v>
      </c>
      <c r="R30" s="89"/>
      <c r="S30" s="3">
        <v>0</v>
      </c>
      <c r="T30" s="89"/>
      <c r="U30" s="157">
        <v>0</v>
      </c>
      <c r="V30" s="158"/>
      <c r="W30" s="89"/>
      <c r="X30" s="157">
        <f t="shared" si="0"/>
        <v>11697.23</v>
      </c>
      <c r="Y30" s="158"/>
      <c r="AA30" s="124">
        <f t="shared" si="1"/>
        <v>0</v>
      </c>
      <c r="AB30" s="89" t="s">
        <v>620</v>
      </c>
      <c r="AE30" s="152" t="s">
        <v>1345</v>
      </c>
      <c r="AF30" s="153"/>
      <c r="AG30" s="154" t="s">
        <v>1346</v>
      </c>
      <c r="AH30" s="155"/>
      <c r="AI30" s="155"/>
      <c r="AJ30" s="153"/>
    </row>
    <row r="31" spans="1:36" ht="14.25" customHeight="1" x14ac:dyDescent="0.25">
      <c r="A31" s="152" t="s">
        <v>1293</v>
      </c>
      <c r="B31" s="153"/>
      <c r="C31" s="154" t="s">
        <v>1294</v>
      </c>
      <c r="D31" s="155"/>
      <c r="E31" s="155"/>
      <c r="F31" s="153"/>
      <c r="G31" s="123">
        <v>0</v>
      </c>
      <c r="H31" s="124"/>
      <c r="I31" s="123">
        <v>125941714</v>
      </c>
      <c r="J31" s="89"/>
      <c r="K31" s="156">
        <v>0</v>
      </c>
      <c r="L31" s="153"/>
      <c r="M31" s="89"/>
      <c r="N31" s="156">
        <v>125941714</v>
      </c>
      <c r="O31" s="153"/>
      <c r="P31" s="89"/>
      <c r="Q31" s="3">
        <v>0</v>
      </c>
      <c r="R31" s="89"/>
      <c r="S31" s="3">
        <v>0</v>
      </c>
      <c r="T31" s="89"/>
      <c r="U31" s="157">
        <v>0</v>
      </c>
      <c r="V31" s="158"/>
      <c r="W31" s="89"/>
      <c r="X31" s="157">
        <f t="shared" si="0"/>
        <v>125941.71400000001</v>
      </c>
      <c r="Y31" s="158"/>
      <c r="AA31" s="124">
        <f t="shared" si="1"/>
        <v>0</v>
      </c>
      <c r="AB31" s="89" t="s">
        <v>620</v>
      </c>
      <c r="AE31" s="152" t="s">
        <v>1293</v>
      </c>
      <c r="AF31" s="153"/>
      <c r="AG31" s="154" t="s">
        <v>1294</v>
      </c>
      <c r="AH31" s="155"/>
      <c r="AI31" s="155"/>
      <c r="AJ31" s="153"/>
    </row>
    <row r="32" spans="1:36" ht="14.25" customHeight="1" x14ac:dyDescent="0.25">
      <c r="A32" s="152" t="s">
        <v>1361</v>
      </c>
      <c r="B32" s="153"/>
      <c r="C32" s="154" t="s">
        <v>1362</v>
      </c>
      <c r="D32" s="155"/>
      <c r="E32" s="155"/>
      <c r="F32" s="153"/>
      <c r="G32" s="123">
        <v>0</v>
      </c>
      <c r="H32" s="124"/>
      <c r="I32" s="123">
        <v>28681126</v>
      </c>
      <c r="J32" s="89"/>
      <c r="K32" s="156">
        <v>0</v>
      </c>
      <c r="L32" s="153"/>
      <c r="M32" s="89"/>
      <c r="N32" s="156">
        <v>28681126</v>
      </c>
      <c r="O32" s="153"/>
      <c r="P32" s="89"/>
      <c r="Q32" s="3">
        <v>0</v>
      </c>
      <c r="R32" s="89"/>
      <c r="S32" s="3">
        <v>0</v>
      </c>
      <c r="T32" s="89"/>
      <c r="U32" s="157">
        <v>0</v>
      </c>
      <c r="V32" s="158"/>
      <c r="W32" s="89"/>
      <c r="X32" s="157">
        <f t="shared" si="0"/>
        <v>28681.126</v>
      </c>
      <c r="Y32" s="158"/>
      <c r="AA32" s="124">
        <f t="shared" si="1"/>
        <v>0</v>
      </c>
      <c r="AB32" s="89" t="s">
        <v>620</v>
      </c>
      <c r="AE32" s="152" t="s">
        <v>1361</v>
      </c>
      <c r="AF32" s="153"/>
      <c r="AG32" s="154" t="s">
        <v>1362</v>
      </c>
      <c r="AH32" s="155"/>
      <c r="AI32" s="155"/>
      <c r="AJ32" s="153"/>
    </row>
    <row r="33" spans="1:36" ht="14.25" customHeight="1" x14ac:dyDescent="0.25">
      <c r="A33" s="152" t="s">
        <v>621</v>
      </c>
      <c r="B33" s="153"/>
      <c r="C33" s="154" t="s">
        <v>622</v>
      </c>
      <c r="D33" s="155"/>
      <c r="E33" s="155"/>
      <c r="F33" s="153"/>
      <c r="G33" s="123">
        <v>0</v>
      </c>
      <c r="H33" s="124"/>
      <c r="I33" s="123">
        <v>32425502</v>
      </c>
      <c r="J33" s="89"/>
      <c r="K33" s="156">
        <v>0</v>
      </c>
      <c r="L33" s="153"/>
      <c r="M33" s="89"/>
      <c r="N33" s="156">
        <v>32425502</v>
      </c>
      <c r="O33" s="153"/>
      <c r="P33" s="89"/>
      <c r="Q33" s="3">
        <v>0</v>
      </c>
      <c r="R33" s="89"/>
      <c r="S33" s="3">
        <v>0</v>
      </c>
      <c r="T33" s="89"/>
      <c r="U33" s="157">
        <v>0</v>
      </c>
      <c r="V33" s="158"/>
      <c r="W33" s="89"/>
      <c r="X33" s="157">
        <f t="shared" si="0"/>
        <v>32425.502</v>
      </c>
      <c r="Y33" s="158"/>
      <c r="AA33" s="124">
        <f t="shared" si="1"/>
        <v>0</v>
      </c>
      <c r="AB33" s="89" t="s">
        <v>620</v>
      </c>
      <c r="AE33" s="152" t="s">
        <v>621</v>
      </c>
      <c r="AF33" s="153"/>
      <c r="AG33" s="154" t="s">
        <v>622</v>
      </c>
      <c r="AH33" s="155"/>
      <c r="AI33" s="155"/>
      <c r="AJ33" s="153"/>
    </row>
    <row r="34" spans="1:36" ht="14.25" customHeight="1" x14ac:dyDescent="0.25">
      <c r="A34" s="152" t="s">
        <v>623</v>
      </c>
      <c r="B34" s="153"/>
      <c r="C34" s="154" t="s">
        <v>624</v>
      </c>
      <c r="D34" s="155"/>
      <c r="E34" s="155"/>
      <c r="F34" s="153"/>
      <c r="G34" s="123">
        <v>0</v>
      </c>
      <c r="H34" s="124"/>
      <c r="I34" s="123">
        <v>91126089</v>
      </c>
      <c r="J34" s="89"/>
      <c r="K34" s="156">
        <v>0</v>
      </c>
      <c r="L34" s="153"/>
      <c r="M34" s="89"/>
      <c r="N34" s="156">
        <v>91126089</v>
      </c>
      <c r="O34" s="153"/>
      <c r="P34" s="89"/>
      <c r="Q34" s="3">
        <v>0</v>
      </c>
      <c r="R34" s="89"/>
      <c r="S34" s="3">
        <v>0</v>
      </c>
      <c r="T34" s="89"/>
      <c r="U34" s="157">
        <v>0</v>
      </c>
      <c r="V34" s="158"/>
      <c r="W34" s="89"/>
      <c r="X34" s="157">
        <f t="shared" si="0"/>
        <v>91126.089000000007</v>
      </c>
      <c r="Y34" s="158"/>
      <c r="AA34" s="124">
        <f t="shared" si="1"/>
        <v>0</v>
      </c>
      <c r="AB34" s="89" t="s">
        <v>620</v>
      </c>
      <c r="AE34" s="152" t="s">
        <v>623</v>
      </c>
      <c r="AF34" s="153"/>
      <c r="AG34" s="154" t="s">
        <v>624</v>
      </c>
      <c r="AH34" s="155"/>
      <c r="AI34" s="155"/>
      <c r="AJ34" s="153"/>
    </row>
    <row r="35" spans="1:36" ht="14.25" customHeight="1" x14ac:dyDescent="0.25">
      <c r="A35" s="152" t="s">
        <v>1295</v>
      </c>
      <c r="B35" s="153"/>
      <c r="C35" s="154" t="s">
        <v>1296</v>
      </c>
      <c r="D35" s="155"/>
      <c r="E35" s="155"/>
      <c r="F35" s="153"/>
      <c r="G35" s="123">
        <v>0</v>
      </c>
      <c r="H35" s="124"/>
      <c r="I35" s="123">
        <v>16113951</v>
      </c>
      <c r="J35" s="89"/>
      <c r="K35" s="156">
        <v>0</v>
      </c>
      <c r="L35" s="153"/>
      <c r="M35" s="89"/>
      <c r="N35" s="156">
        <v>16113951</v>
      </c>
      <c r="O35" s="153"/>
      <c r="P35" s="89"/>
      <c r="Q35" s="3">
        <v>0</v>
      </c>
      <c r="R35" s="89"/>
      <c r="S35" s="3">
        <v>0</v>
      </c>
      <c r="T35" s="89"/>
      <c r="U35" s="157">
        <v>0</v>
      </c>
      <c r="V35" s="158"/>
      <c r="W35" s="89"/>
      <c r="X35" s="157">
        <f t="shared" si="0"/>
        <v>16113.950999999999</v>
      </c>
      <c r="Y35" s="158"/>
      <c r="AA35" s="124">
        <f t="shared" si="1"/>
        <v>0</v>
      </c>
      <c r="AB35" s="89" t="s">
        <v>620</v>
      </c>
      <c r="AE35" s="152" t="s">
        <v>1295</v>
      </c>
      <c r="AF35" s="153"/>
      <c r="AG35" s="154" t="s">
        <v>1296</v>
      </c>
      <c r="AH35" s="155"/>
      <c r="AI35" s="155"/>
      <c r="AJ35" s="153"/>
    </row>
    <row r="36" spans="1:36" ht="14.25" customHeight="1" x14ac:dyDescent="0.25">
      <c r="A36" s="152" t="s">
        <v>625</v>
      </c>
      <c r="B36" s="153"/>
      <c r="C36" s="154" t="s">
        <v>626</v>
      </c>
      <c r="D36" s="155"/>
      <c r="E36" s="155"/>
      <c r="F36" s="153"/>
      <c r="G36" s="123">
        <v>0</v>
      </c>
      <c r="H36" s="124"/>
      <c r="I36" s="123">
        <v>67375888</v>
      </c>
      <c r="J36" s="89"/>
      <c r="K36" s="156">
        <v>0</v>
      </c>
      <c r="L36" s="153"/>
      <c r="M36" s="89"/>
      <c r="N36" s="156">
        <v>67375888</v>
      </c>
      <c r="O36" s="153"/>
      <c r="P36" s="89"/>
      <c r="Q36" s="3">
        <v>0</v>
      </c>
      <c r="R36" s="89"/>
      <c r="S36" s="3">
        <v>0</v>
      </c>
      <c r="T36" s="89"/>
      <c r="U36" s="157">
        <v>0</v>
      </c>
      <c r="V36" s="158"/>
      <c r="W36" s="89"/>
      <c r="X36" s="157">
        <f t="shared" si="0"/>
        <v>67375.888000000006</v>
      </c>
      <c r="Y36" s="158"/>
      <c r="AA36" s="124">
        <f t="shared" si="1"/>
        <v>0</v>
      </c>
      <c r="AB36" s="89" t="s">
        <v>620</v>
      </c>
      <c r="AE36" s="152" t="s">
        <v>625</v>
      </c>
      <c r="AF36" s="153"/>
      <c r="AG36" s="154" t="s">
        <v>626</v>
      </c>
      <c r="AH36" s="155"/>
      <c r="AI36" s="155"/>
      <c r="AJ36" s="153"/>
    </row>
    <row r="37" spans="1:36" ht="14.25" customHeight="1" x14ac:dyDescent="0.25">
      <c r="A37" s="152" t="s">
        <v>1297</v>
      </c>
      <c r="B37" s="153"/>
      <c r="C37" s="154" t="s">
        <v>1298</v>
      </c>
      <c r="D37" s="155"/>
      <c r="E37" s="155"/>
      <c r="F37" s="153"/>
      <c r="G37" s="123">
        <v>0</v>
      </c>
      <c r="H37" s="124"/>
      <c r="I37" s="123">
        <v>341765688</v>
      </c>
      <c r="J37" s="89"/>
      <c r="K37" s="156">
        <v>0</v>
      </c>
      <c r="L37" s="153"/>
      <c r="M37" s="89"/>
      <c r="N37" s="156">
        <v>341765688</v>
      </c>
      <c r="O37" s="153"/>
      <c r="P37" s="89"/>
      <c r="Q37" s="3">
        <v>0</v>
      </c>
      <c r="R37" s="89"/>
      <c r="S37" s="3">
        <v>0</v>
      </c>
      <c r="T37" s="89"/>
      <c r="U37" s="157">
        <v>0</v>
      </c>
      <c r="V37" s="158"/>
      <c r="W37" s="89"/>
      <c r="X37" s="157">
        <f t="shared" si="0"/>
        <v>341765.68800000002</v>
      </c>
      <c r="Y37" s="158"/>
      <c r="AA37" s="124">
        <f t="shared" si="1"/>
        <v>0</v>
      </c>
      <c r="AB37" s="89" t="s">
        <v>620</v>
      </c>
      <c r="AE37" s="152" t="s">
        <v>1297</v>
      </c>
      <c r="AF37" s="153"/>
      <c r="AG37" s="154" t="s">
        <v>1298</v>
      </c>
      <c r="AH37" s="155"/>
      <c r="AI37" s="155"/>
      <c r="AJ37" s="153"/>
    </row>
    <row r="38" spans="1:36" ht="14.25" customHeight="1" x14ac:dyDescent="0.25">
      <c r="A38" s="152" t="s">
        <v>627</v>
      </c>
      <c r="B38" s="153"/>
      <c r="C38" s="154" t="s">
        <v>628</v>
      </c>
      <c r="D38" s="155"/>
      <c r="E38" s="155"/>
      <c r="F38" s="153"/>
      <c r="G38" s="123">
        <v>0</v>
      </c>
      <c r="H38" s="124"/>
      <c r="I38" s="123">
        <v>24957248</v>
      </c>
      <c r="J38" s="89"/>
      <c r="K38" s="156">
        <v>0</v>
      </c>
      <c r="L38" s="153"/>
      <c r="M38" s="89"/>
      <c r="N38" s="156">
        <v>24957248</v>
      </c>
      <c r="O38" s="153"/>
      <c r="P38" s="89"/>
      <c r="Q38" s="3">
        <v>0</v>
      </c>
      <c r="R38" s="89"/>
      <c r="S38" s="3">
        <v>0</v>
      </c>
      <c r="T38" s="89"/>
      <c r="U38" s="157">
        <v>0</v>
      </c>
      <c r="V38" s="158"/>
      <c r="W38" s="89"/>
      <c r="X38" s="157">
        <f t="shared" si="0"/>
        <v>24957.248</v>
      </c>
      <c r="Y38" s="158"/>
      <c r="AA38" s="124">
        <f t="shared" si="1"/>
        <v>0</v>
      </c>
      <c r="AB38" s="89" t="s">
        <v>620</v>
      </c>
      <c r="AE38" s="152" t="s">
        <v>627</v>
      </c>
      <c r="AF38" s="153"/>
      <c r="AG38" s="154" t="s">
        <v>628</v>
      </c>
      <c r="AH38" s="155"/>
      <c r="AI38" s="155"/>
      <c r="AJ38" s="153"/>
    </row>
    <row r="39" spans="1:36" ht="14.25" customHeight="1" x14ac:dyDescent="0.25">
      <c r="A39" s="152" t="s">
        <v>1299</v>
      </c>
      <c r="B39" s="153"/>
      <c r="C39" s="154" t="s">
        <v>1300</v>
      </c>
      <c r="D39" s="155"/>
      <c r="E39" s="155"/>
      <c r="F39" s="153"/>
      <c r="G39" s="123">
        <v>0</v>
      </c>
      <c r="H39" s="124"/>
      <c r="I39" s="123">
        <v>29917654</v>
      </c>
      <c r="J39" s="89"/>
      <c r="K39" s="156">
        <v>0</v>
      </c>
      <c r="L39" s="153"/>
      <c r="M39" s="89"/>
      <c r="N39" s="156">
        <v>29917654</v>
      </c>
      <c r="O39" s="153"/>
      <c r="P39" s="89"/>
      <c r="Q39" s="3">
        <v>0</v>
      </c>
      <c r="R39" s="89"/>
      <c r="S39" s="3">
        <v>0</v>
      </c>
      <c r="T39" s="89"/>
      <c r="U39" s="157">
        <v>0</v>
      </c>
      <c r="V39" s="158"/>
      <c r="W39" s="89"/>
      <c r="X39" s="157">
        <f t="shared" si="0"/>
        <v>29917.653999999999</v>
      </c>
      <c r="Y39" s="158"/>
      <c r="AA39" s="124">
        <f t="shared" si="1"/>
        <v>0</v>
      </c>
      <c r="AB39" s="89" t="s">
        <v>620</v>
      </c>
      <c r="AE39" s="152" t="s">
        <v>1299</v>
      </c>
      <c r="AF39" s="153"/>
      <c r="AG39" s="154" t="s">
        <v>1300</v>
      </c>
      <c r="AH39" s="155"/>
      <c r="AI39" s="155"/>
      <c r="AJ39" s="153"/>
    </row>
    <row r="40" spans="1:36" ht="14.25" customHeight="1" x14ac:dyDescent="0.25">
      <c r="A40" s="152" t="s">
        <v>1363</v>
      </c>
      <c r="B40" s="153"/>
      <c r="C40" s="154" t="s">
        <v>1364</v>
      </c>
      <c r="D40" s="155"/>
      <c r="E40" s="155"/>
      <c r="F40" s="153"/>
      <c r="G40" s="123">
        <v>0</v>
      </c>
      <c r="H40" s="124"/>
      <c r="I40" s="123">
        <v>37906754</v>
      </c>
      <c r="J40" s="89"/>
      <c r="K40" s="156">
        <v>0</v>
      </c>
      <c r="L40" s="153"/>
      <c r="M40" s="89"/>
      <c r="N40" s="156">
        <v>37906754</v>
      </c>
      <c r="O40" s="153"/>
      <c r="P40" s="89"/>
      <c r="Q40" s="3">
        <v>0</v>
      </c>
      <c r="R40" s="89"/>
      <c r="S40" s="3">
        <v>0</v>
      </c>
      <c r="T40" s="89"/>
      <c r="U40" s="157">
        <v>0</v>
      </c>
      <c r="V40" s="158"/>
      <c r="W40" s="89"/>
      <c r="X40" s="157">
        <f t="shared" si="0"/>
        <v>37906.754000000001</v>
      </c>
      <c r="Y40" s="158"/>
      <c r="AA40" s="124">
        <f t="shared" si="1"/>
        <v>0</v>
      </c>
      <c r="AB40" s="89" t="s">
        <v>620</v>
      </c>
      <c r="AE40" s="152" t="s">
        <v>1363</v>
      </c>
      <c r="AF40" s="153"/>
      <c r="AG40" s="154" t="s">
        <v>1364</v>
      </c>
      <c r="AH40" s="155"/>
      <c r="AI40" s="155"/>
      <c r="AJ40" s="153"/>
    </row>
    <row r="41" spans="1:36" ht="14.25" customHeight="1" x14ac:dyDescent="0.25">
      <c r="A41" s="152" t="s">
        <v>629</v>
      </c>
      <c r="B41" s="153"/>
      <c r="C41" s="154" t="s">
        <v>630</v>
      </c>
      <c r="D41" s="155"/>
      <c r="E41" s="155"/>
      <c r="F41" s="153"/>
      <c r="G41" s="123">
        <v>0</v>
      </c>
      <c r="H41" s="124"/>
      <c r="I41" s="123">
        <v>145635095</v>
      </c>
      <c r="J41" s="89"/>
      <c r="K41" s="156">
        <v>0</v>
      </c>
      <c r="L41" s="153"/>
      <c r="M41" s="89"/>
      <c r="N41" s="156">
        <v>145635095</v>
      </c>
      <c r="O41" s="153"/>
      <c r="P41" s="89"/>
      <c r="Q41" s="3">
        <v>0</v>
      </c>
      <c r="R41" s="89"/>
      <c r="S41" s="3">
        <v>0</v>
      </c>
      <c r="T41" s="89"/>
      <c r="U41" s="157">
        <v>0</v>
      </c>
      <c r="V41" s="158"/>
      <c r="W41" s="89"/>
      <c r="X41" s="157">
        <f t="shared" si="0"/>
        <v>145635.095</v>
      </c>
      <c r="Y41" s="158"/>
      <c r="AA41" s="124">
        <f t="shared" si="1"/>
        <v>0</v>
      </c>
      <c r="AB41" s="89" t="s">
        <v>620</v>
      </c>
      <c r="AE41" s="152" t="s">
        <v>629</v>
      </c>
      <c r="AF41" s="153"/>
      <c r="AG41" s="154" t="s">
        <v>630</v>
      </c>
      <c r="AH41" s="155"/>
      <c r="AI41" s="155"/>
      <c r="AJ41" s="153"/>
    </row>
    <row r="42" spans="1:36" ht="14.25" customHeight="1" x14ac:dyDescent="0.25">
      <c r="A42" s="152" t="s">
        <v>1365</v>
      </c>
      <c r="B42" s="153"/>
      <c r="C42" s="154" t="s">
        <v>1366</v>
      </c>
      <c r="D42" s="155"/>
      <c r="E42" s="155"/>
      <c r="F42" s="153"/>
      <c r="G42" s="123">
        <v>0</v>
      </c>
      <c r="H42" s="124"/>
      <c r="I42" s="123">
        <v>38117362</v>
      </c>
      <c r="J42" s="89"/>
      <c r="K42" s="156">
        <v>0</v>
      </c>
      <c r="L42" s="153"/>
      <c r="M42" s="89"/>
      <c r="N42" s="156">
        <v>38117362</v>
      </c>
      <c r="O42" s="153"/>
      <c r="P42" s="89"/>
      <c r="Q42" s="3">
        <v>0</v>
      </c>
      <c r="R42" s="89"/>
      <c r="S42" s="3">
        <v>0</v>
      </c>
      <c r="T42" s="89"/>
      <c r="U42" s="157">
        <v>0</v>
      </c>
      <c r="V42" s="158"/>
      <c r="W42" s="89"/>
      <c r="X42" s="157">
        <f t="shared" si="0"/>
        <v>38117.362000000001</v>
      </c>
      <c r="Y42" s="158"/>
      <c r="AA42" s="124">
        <f t="shared" si="1"/>
        <v>0</v>
      </c>
      <c r="AB42" s="89" t="s">
        <v>620</v>
      </c>
      <c r="AE42" s="152" t="s">
        <v>1365</v>
      </c>
      <c r="AF42" s="153"/>
      <c r="AG42" s="154" t="s">
        <v>1366</v>
      </c>
      <c r="AH42" s="155"/>
      <c r="AI42" s="155"/>
      <c r="AJ42" s="153"/>
    </row>
    <row r="43" spans="1:36" ht="14.25" customHeight="1" x14ac:dyDescent="0.25">
      <c r="A43" s="152" t="s">
        <v>631</v>
      </c>
      <c r="B43" s="153"/>
      <c r="C43" s="154" t="s">
        <v>632</v>
      </c>
      <c r="D43" s="155"/>
      <c r="E43" s="155"/>
      <c r="F43" s="153"/>
      <c r="G43" s="123">
        <v>0</v>
      </c>
      <c r="H43" s="124"/>
      <c r="I43" s="123">
        <v>115182385</v>
      </c>
      <c r="J43" s="89"/>
      <c r="K43" s="156">
        <v>0</v>
      </c>
      <c r="L43" s="153"/>
      <c r="M43" s="89"/>
      <c r="N43" s="156">
        <v>115182385</v>
      </c>
      <c r="O43" s="153"/>
      <c r="P43" s="89"/>
      <c r="Q43" s="3">
        <v>0</v>
      </c>
      <c r="R43" s="89"/>
      <c r="S43" s="3">
        <v>0</v>
      </c>
      <c r="T43" s="89"/>
      <c r="U43" s="157">
        <v>0</v>
      </c>
      <c r="V43" s="158"/>
      <c r="W43" s="89"/>
      <c r="X43" s="157">
        <f t="shared" si="0"/>
        <v>115182.38499999999</v>
      </c>
      <c r="Y43" s="158"/>
      <c r="AA43" s="124">
        <f t="shared" si="1"/>
        <v>0</v>
      </c>
      <c r="AB43" s="89" t="s">
        <v>620</v>
      </c>
      <c r="AE43" s="152" t="s">
        <v>631</v>
      </c>
      <c r="AF43" s="153"/>
      <c r="AG43" s="154" t="s">
        <v>632</v>
      </c>
      <c r="AH43" s="155"/>
      <c r="AI43" s="155"/>
      <c r="AJ43" s="153"/>
    </row>
    <row r="44" spans="1:36" ht="14.25" customHeight="1" x14ac:dyDescent="0.25">
      <c r="A44" s="152" t="s">
        <v>1367</v>
      </c>
      <c r="B44" s="153"/>
      <c r="C44" s="154" t="s">
        <v>1368</v>
      </c>
      <c r="D44" s="155"/>
      <c r="E44" s="155"/>
      <c r="F44" s="153"/>
      <c r="G44" s="123">
        <v>0</v>
      </c>
      <c r="H44" s="124"/>
      <c r="I44" s="123">
        <v>185513600</v>
      </c>
      <c r="J44" s="89"/>
      <c r="K44" s="156">
        <v>0</v>
      </c>
      <c r="L44" s="153"/>
      <c r="M44" s="89"/>
      <c r="N44" s="156">
        <v>185513600</v>
      </c>
      <c r="O44" s="153"/>
      <c r="P44" s="89"/>
      <c r="Q44" s="3">
        <v>0</v>
      </c>
      <c r="R44" s="89"/>
      <c r="S44" s="3">
        <v>0</v>
      </c>
      <c r="T44" s="89"/>
      <c r="U44" s="157">
        <v>0</v>
      </c>
      <c r="V44" s="158"/>
      <c r="W44" s="89"/>
      <c r="X44" s="157">
        <f t="shared" si="0"/>
        <v>185513.60000000001</v>
      </c>
      <c r="Y44" s="158"/>
      <c r="AA44" s="124">
        <f t="shared" si="1"/>
        <v>0</v>
      </c>
      <c r="AB44" s="89" t="s">
        <v>620</v>
      </c>
      <c r="AE44" s="152" t="s">
        <v>1367</v>
      </c>
      <c r="AF44" s="153"/>
      <c r="AG44" s="154" t="s">
        <v>1368</v>
      </c>
      <c r="AH44" s="155"/>
      <c r="AI44" s="155"/>
      <c r="AJ44" s="153"/>
    </row>
    <row r="45" spans="1:36" ht="14.25" customHeight="1" x14ac:dyDescent="0.25">
      <c r="A45" s="152" t="s">
        <v>633</v>
      </c>
      <c r="B45" s="153"/>
      <c r="C45" s="154" t="s">
        <v>634</v>
      </c>
      <c r="D45" s="155"/>
      <c r="E45" s="155"/>
      <c r="F45" s="153"/>
      <c r="G45" s="123">
        <v>0</v>
      </c>
      <c r="H45" s="124"/>
      <c r="I45" s="123">
        <v>145728191</v>
      </c>
      <c r="J45" s="89"/>
      <c r="K45" s="156">
        <v>0</v>
      </c>
      <c r="L45" s="153"/>
      <c r="M45" s="89"/>
      <c r="N45" s="156">
        <v>145728191</v>
      </c>
      <c r="O45" s="153"/>
      <c r="P45" s="89"/>
      <c r="Q45" s="3">
        <v>0</v>
      </c>
      <c r="R45" s="89"/>
      <c r="S45" s="3">
        <v>0</v>
      </c>
      <c r="T45" s="89"/>
      <c r="U45" s="157">
        <v>0</v>
      </c>
      <c r="V45" s="158"/>
      <c r="W45" s="89"/>
      <c r="X45" s="157">
        <f t="shared" si="0"/>
        <v>145728.19099999999</v>
      </c>
      <c r="Y45" s="158"/>
      <c r="AA45" s="124">
        <f t="shared" si="1"/>
        <v>0</v>
      </c>
      <c r="AB45" s="89" t="s">
        <v>620</v>
      </c>
      <c r="AE45" s="152" t="s">
        <v>633</v>
      </c>
      <c r="AF45" s="153"/>
      <c r="AG45" s="154" t="s">
        <v>634</v>
      </c>
      <c r="AH45" s="155"/>
      <c r="AI45" s="155"/>
      <c r="AJ45" s="153"/>
    </row>
    <row r="46" spans="1:36" ht="14.25" customHeight="1" x14ac:dyDescent="0.25">
      <c r="A46" s="152" t="s">
        <v>1369</v>
      </c>
      <c r="B46" s="153"/>
      <c r="C46" s="154" t="s">
        <v>1370</v>
      </c>
      <c r="D46" s="155"/>
      <c r="E46" s="155"/>
      <c r="F46" s="153"/>
      <c r="G46" s="123">
        <v>0</v>
      </c>
      <c r="H46" s="124"/>
      <c r="I46" s="123">
        <v>40861817</v>
      </c>
      <c r="J46" s="89"/>
      <c r="K46" s="156">
        <v>0</v>
      </c>
      <c r="L46" s="153"/>
      <c r="M46" s="89"/>
      <c r="N46" s="156">
        <v>40861817</v>
      </c>
      <c r="O46" s="153"/>
      <c r="P46" s="89"/>
      <c r="Q46" s="3">
        <v>0</v>
      </c>
      <c r="R46" s="89"/>
      <c r="S46" s="3">
        <v>0</v>
      </c>
      <c r="T46" s="89"/>
      <c r="U46" s="157">
        <v>0</v>
      </c>
      <c r="V46" s="158"/>
      <c r="W46" s="89"/>
      <c r="X46" s="157">
        <f t="shared" si="0"/>
        <v>40861.817000000003</v>
      </c>
      <c r="Y46" s="158"/>
      <c r="AA46" s="124">
        <f t="shared" si="1"/>
        <v>0</v>
      </c>
      <c r="AB46" s="89" t="s">
        <v>620</v>
      </c>
      <c r="AE46" s="152" t="s">
        <v>1369</v>
      </c>
      <c r="AF46" s="153"/>
      <c r="AG46" s="154" t="s">
        <v>1370</v>
      </c>
      <c r="AH46" s="155"/>
      <c r="AI46" s="155"/>
      <c r="AJ46" s="153"/>
    </row>
    <row r="47" spans="1:36" ht="14.25" customHeight="1" x14ac:dyDescent="0.25">
      <c r="A47" s="152" t="s">
        <v>635</v>
      </c>
      <c r="B47" s="153"/>
      <c r="C47" s="154" t="s">
        <v>636</v>
      </c>
      <c r="D47" s="155"/>
      <c r="E47" s="155"/>
      <c r="F47" s="153"/>
      <c r="G47" s="123">
        <v>0</v>
      </c>
      <c r="H47" s="124"/>
      <c r="I47" s="123">
        <v>26114457</v>
      </c>
      <c r="J47" s="89"/>
      <c r="K47" s="156">
        <v>0</v>
      </c>
      <c r="L47" s="153"/>
      <c r="M47" s="89"/>
      <c r="N47" s="156">
        <v>26114457</v>
      </c>
      <c r="O47" s="153"/>
      <c r="P47" s="89"/>
      <c r="Q47" s="3">
        <v>0</v>
      </c>
      <c r="R47" s="89"/>
      <c r="S47" s="3">
        <v>0</v>
      </c>
      <c r="T47" s="89"/>
      <c r="U47" s="157">
        <v>0</v>
      </c>
      <c r="V47" s="158"/>
      <c r="W47" s="89"/>
      <c r="X47" s="157">
        <f t="shared" si="0"/>
        <v>26114.456999999999</v>
      </c>
      <c r="Y47" s="158"/>
      <c r="AA47" s="124">
        <f t="shared" si="1"/>
        <v>0</v>
      </c>
      <c r="AB47" s="89" t="s">
        <v>620</v>
      </c>
      <c r="AE47" s="152" t="s">
        <v>635</v>
      </c>
      <c r="AF47" s="153"/>
      <c r="AG47" s="154" t="s">
        <v>636</v>
      </c>
      <c r="AH47" s="155"/>
      <c r="AI47" s="155"/>
      <c r="AJ47" s="153"/>
    </row>
    <row r="48" spans="1:36" ht="14.25" customHeight="1" x14ac:dyDescent="0.25">
      <c r="A48" s="152" t="s">
        <v>1301</v>
      </c>
      <c r="B48" s="153"/>
      <c r="C48" s="154" t="s">
        <v>1302</v>
      </c>
      <c r="D48" s="155"/>
      <c r="E48" s="155"/>
      <c r="F48" s="153"/>
      <c r="G48" s="123">
        <v>0</v>
      </c>
      <c r="H48" s="124"/>
      <c r="I48" s="123">
        <v>86843092</v>
      </c>
      <c r="J48" s="89"/>
      <c r="K48" s="156">
        <v>0</v>
      </c>
      <c r="L48" s="153"/>
      <c r="M48" s="89"/>
      <c r="N48" s="156">
        <v>86843092</v>
      </c>
      <c r="O48" s="153"/>
      <c r="P48" s="89"/>
      <c r="Q48" s="3">
        <v>0</v>
      </c>
      <c r="R48" s="89"/>
      <c r="S48" s="3">
        <v>0</v>
      </c>
      <c r="T48" s="89"/>
      <c r="U48" s="157">
        <v>0</v>
      </c>
      <c r="V48" s="158"/>
      <c r="W48" s="89"/>
      <c r="X48" s="157">
        <f t="shared" si="0"/>
        <v>86843.092000000004</v>
      </c>
      <c r="Y48" s="158"/>
      <c r="AA48" s="124">
        <f t="shared" si="1"/>
        <v>0</v>
      </c>
      <c r="AB48" s="89" t="s">
        <v>620</v>
      </c>
      <c r="AE48" s="152" t="s">
        <v>1301</v>
      </c>
      <c r="AF48" s="153"/>
      <c r="AG48" s="154" t="s">
        <v>1302</v>
      </c>
      <c r="AH48" s="155"/>
      <c r="AI48" s="155"/>
      <c r="AJ48" s="153"/>
    </row>
    <row r="49" spans="1:39" ht="14.25" customHeight="1" x14ac:dyDescent="0.25">
      <c r="A49" s="152" t="s">
        <v>637</v>
      </c>
      <c r="B49" s="153"/>
      <c r="C49" s="154" t="s">
        <v>638</v>
      </c>
      <c r="D49" s="155"/>
      <c r="E49" s="155"/>
      <c r="F49" s="153"/>
      <c r="G49" s="123">
        <v>0</v>
      </c>
      <c r="H49" s="124"/>
      <c r="I49" s="123">
        <v>136150963</v>
      </c>
      <c r="J49" s="89"/>
      <c r="K49" s="156">
        <v>0</v>
      </c>
      <c r="L49" s="153"/>
      <c r="M49" s="89"/>
      <c r="N49" s="156">
        <v>136150963</v>
      </c>
      <c r="O49" s="153"/>
      <c r="P49" s="89"/>
      <c r="Q49" s="3">
        <v>0</v>
      </c>
      <c r="R49" s="89"/>
      <c r="S49" s="3">
        <v>0</v>
      </c>
      <c r="T49" s="89"/>
      <c r="U49" s="157">
        <v>0</v>
      </c>
      <c r="V49" s="158"/>
      <c r="W49" s="89"/>
      <c r="X49" s="157">
        <f t="shared" si="0"/>
        <v>136150.96299999999</v>
      </c>
      <c r="Y49" s="158"/>
      <c r="AA49" s="124">
        <f t="shared" si="1"/>
        <v>0</v>
      </c>
      <c r="AB49" s="89" t="s">
        <v>620</v>
      </c>
      <c r="AE49" s="152" t="s">
        <v>637</v>
      </c>
      <c r="AF49" s="153"/>
      <c r="AG49" s="154" t="s">
        <v>638</v>
      </c>
      <c r="AH49" s="155"/>
      <c r="AI49" s="155"/>
      <c r="AJ49" s="153"/>
    </row>
    <row r="50" spans="1:39" ht="14.25" customHeight="1" x14ac:dyDescent="0.25">
      <c r="A50" s="152" t="s">
        <v>639</v>
      </c>
      <c r="B50" s="153"/>
      <c r="C50" s="154" t="s">
        <v>640</v>
      </c>
      <c r="D50" s="155"/>
      <c r="E50" s="155"/>
      <c r="F50" s="153"/>
      <c r="G50" s="123">
        <v>0</v>
      </c>
      <c r="H50" s="124"/>
      <c r="I50" s="123">
        <v>117822653</v>
      </c>
      <c r="J50" s="89"/>
      <c r="K50" s="156">
        <v>0</v>
      </c>
      <c r="L50" s="153"/>
      <c r="M50" s="89"/>
      <c r="N50" s="156">
        <v>117822653</v>
      </c>
      <c r="O50" s="153"/>
      <c r="P50" s="89"/>
      <c r="Q50" s="3">
        <v>0</v>
      </c>
      <c r="R50" s="89"/>
      <c r="S50" s="3">
        <v>0</v>
      </c>
      <c r="T50" s="89"/>
      <c r="U50" s="157">
        <v>0</v>
      </c>
      <c r="V50" s="158"/>
      <c r="W50" s="89"/>
      <c r="X50" s="157">
        <f t="shared" si="0"/>
        <v>117822.65300000001</v>
      </c>
      <c r="Y50" s="158"/>
      <c r="AA50" s="124">
        <f t="shared" si="1"/>
        <v>0</v>
      </c>
      <c r="AB50" s="89" t="s">
        <v>620</v>
      </c>
      <c r="AE50" s="152" t="s">
        <v>639</v>
      </c>
      <c r="AF50" s="153"/>
      <c r="AG50" s="154" t="s">
        <v>640</v>
      </c>
      <c r="AH50" s="155"/>
      <c r="AI50" s="155"/>
      <c r="AJ50" s="153"/>
    </row>
    <row r="51" spans="1:39" ht="14.25" customHeight="1" x14ac:dyDescent="0.25">
      <c r="A51" s="152" t="s">
        <v>641</v>
      </c>
      <c r="B51" s="153"/>
      <c r="C51" s="154" t="s">
        <v>642</v>
      </c>
      <c r="D51" s="155"/>
      <c r="E51" s="155"/>
      <c r="F51" s="153"/>
      <c r="G51" s="123">
        <v>0</v>
      </c>
      <c r="H51" s="124"/>
      <c r="I51" s="123">
        <v>147579618</v>
      </c>
      <c r="J51" s="89"/>
      <c r="K51" s="156">
        <v>0</v>
      </c>
      <c r="L51" s="153"/>
      <c r="M51" s="89"/>
      <c r="N51" s="156">
        <v>147579618</v>
      </c>
      <c r="O51" s="153"/>
      <c r="P51" s="89"/>
      <c r="Q51" s="3">
        <v>0</v>
      </c>
      <c r="R51" s="89"/>
      <c r="S51" s="3">
        <v>0</v>
      </c>
      <c r="T51" s="89"/>
      <c r="U51" s="157">
        <v>0</v>
      </c>
      <c r="V51" s="158"/>
      <c r="W51" s="89"/>
      <c r="X51" s="157">
        <f t="shared" si="0"/>
        <v>147579.61799999999</v>
      </c>
      <c r="Y51" s="158"/>
      <c r="AA51" s="124">
        <f t="shared" si="1"/>
        <v>0</v>
      </c>
      <c r="AB51" s="89" t="s">
        <v>620</v>
      </c>
      <c r="AE51" s="152" t="s">
        <v>641</v>
      </c>
      <c r="AF51" s="153"/>
      <c r="AG51" s="154" t="s">
        <v>642</v>
      </c>
      <c r="AH51" s="155"/>
      <c r="AI51" s="155"/>
      <c r="AJ51" s="153"/>
    </row>
    <row r="52" spans="1:39" ht="14.25" customHeight="1" x14ac:dyDescent="0.25">
      <c r="A52" s="152" t="s">
        <v>643</v>
      </c>
      <c r="B52" s="153"/>
      <c r="C52" s="154" t="s">
        <v>644</v>
      </c>
      <c r="D52" s="155"/>
      <c r="E52" s="155"/>
      <c r="F52" s="153"/>
      <c r="G52" s="123">
        <v>0</v>
      </c>
      <c r="H52" s="124"/>
      <c r="I52" s="123">
        <v>71846870</v>
      </c>
      <c r="J52" s="89"/>
      <c r="K52" s="156">
        <v>0</v>
      </c>
      <c r="L52" s="153"/>
      <c r="M52" s="89"/>
      <c r="N52" s="156">
        <v>71846870</v>
      </c>
      <c r="O52" s="153"/>
      <c r="P52" s="89"/>
      <c r="Q52" s="3">
        <v>0</v>
      </c>
      <c r="R52" s="89"/>
      <c r="S52" s="3">
        <v>0</v>
      </c>
      <c r="T52" s="89"/>
      <c r="U52" s="157">
        <v>0</v>
      </c>
      <c r="V52" s="158"/>
      <c r="W52" s="89"/>
      <c r="X52" s="157">
        <f t="shared" si="0"/>
        <v>71846.87</v>
      </c>
      <c r="Y52" s="158"/>
      <c r="AA52" s="124">
        <f t="shared" si="1"/>
        <v>0</v>
      </c>
      <c r="AB52" s="89" t="s">
        <v>620</v>
      </c>
      <c r="AE52" s="152" t="s">
        <v>643</v>
      </c>
      <c r="AF52" s="153"/>
      <c r="AG52" s="154" t="s">
        <v>644</v>
      </c>
      <c r="AH52" s="155"/>
      <c r="AI52" s="155"/>
      <c r="AJ52" s="153"/>
    </row>
    <row r="53" spans="1:39" ht="14.25" customHeight="1" x14ac:dyDescent="0.25">
      <c r="A53" s="152" t="s">
        <v>645</v>
      </c>
      <c r="B53" s="153"/>
      <c r="C53" s="154" t="s">
        <v>646</v>
      </c>
      <c r="D53" s="155"/>
      <c r="E53" s="155"/>
      <c r="F53" s="153"/>
      <c r="G53" s="123">
        <v>0</v>
      </c>
      <c r="H53" s="124"/>
      <c r="I53" s="123">
        <v>31363849</v>
      </c>
      <c r="J53" s="89"/>
      <c r="K53" s="156">
        <v>0</v>
      </c>
      <c r="L53" s="153"/>
      <c r="M53" s="89"/>
      <c r="N53" s="156">
        <v>31363849</v>
      </c>
      <c r="O53" s="153"/>
      <c r="P53" s="89"/>
      <c r="Q53" s="3">
        <v>0</v>
      </c>
      <c r="R53" s="89"/>
      <c r="S53" s="3">
        <v>0</v>
      </c>
      <c r="T53" s="89"/>
      <c r="U53" s="157">
        <v>0</v>
      </c>
      <c r="V53" s="158"/>
      <c r="W53" s="89"/>
      <c r="X53" s="157">
        <f t="shared" si="0"/>
        <v>31363.848999999998</v>
      </c>
      <c r="Y53" s="158"/>
      <c r="AA53" s="124">
        <f t="shared" si="1"/>
        <v>0</v>
      </c>
      <c r="AB53" s="89" t="s">
        <v>620</v>
      </c>
      <c r="AE53" s="152" t="s">
        <v>645</v>
      </c>
      <c r="AF53" s="153"/>
      <c r="AG53" s="154" t="s">
        <v>646</v>
      </c>
      <c r="AH53" s="155"/>
      <c r="AI53" s="155"/>
      <c r="AJ53" s="153"/>
    </row>
    <row r="54" spans="1:39" ht="14.25" customHeight="1" x14ac:dyDescent="0.25">
      <c r="A54" s="152" t="s">
        <v>647</v>
      </c>
      <c r="B54" s="153"/>
      <c r="C54" s="154" t="s">
        <v>648</v>
      </c>
      <c r="D54" s="155"/>
      <c r="E54" s="155"/>
      <c r="F54" s="153"/>
      <c r="G54" s="123">
        <v>0</v>
      </c>
      <c r="H54" s="124"/>
      <c r="I54" s="123">
        <v>77434647</v>
      </c>
      <c r="J54" s="89"/>
      <c r="K54" s="156">
        <v>0</v>
      </c>
      <c r="L54" s="153"/>
      <c r="M54" s="89"/>
      <c r="N54" s="156">
        <v>77434647</v>
      </c>
      <c r="O54" s="153"/>
      <c r="P54" s="89"/>
      <c r="Q54" s="3">
        <v>0</v>
      </c>
      <c r="R54" s="89"/>
      <c r="S54" s="3">
        <v>0</v>
      </c>
      <c r="T54" s="89"/>
      <c r="U54" s="157">
        <v>0</v>
      </c>
      <c r="V54" s="158"/>
      <c r="W54" s="89"/>
      <c r="X54" s="157">
        <f t="shared" si="0"/>
        <v>77434.646999999997</v>
      </c>
      <c r="Y54" s="158"/>
      <c r="AA54" s="124">
        <f t="shared" si="1"/>
        <v>0</v>
      </c>
      <c r="AB54" s="89" t="s">
        <v>620</v>
      </c>
      <c r="AE54" s="152" t="s">
        <v>647</v>
      </c>
      <c r="AF54" s="153"/>
      <c r="AG54" s="154" t="s">
        <v>648</v>
      </c>
      <c r="AH54" s="155"/>
      <c r="AI54" s="155"/>
      <c r="AJ54" s="153"/>
    </row>
    <row r="55" spans="1:39" ht="14.25" customHeight="1" x14ac:dyDescent="0.25">
      <c r="A55" s="152" t="s">
        <v>1303</v>
      </c>
      <c r="B55" s="153"/>
      <c r="C55" s="154" t="s">
        <v>1304</v>
      </c>
      <c r="D55" s="155"/>
      <c r="E55" s="155"/>
      <c r="F55" s="153"/>
      <c r="G55" s="123">
        <v>0</v>
      </c>
      <c r="H55" s="124"/>
      <c r="I55" s="123">
        <v>183209263</v>
      </c>
      <c r="J55" s="89"/>
      <c r="K55" s="156">
        <v>0</v>
      </c>
      <c r="L55" s="153"/>
      <c r="M55" s="89"/>
      <c r="N55" s="156">
        <v>183209263</v>
      </c>
      <c r="O55" s="153"/>
      <c r="P55" s="89"/>
      <c r="Q55" s="3">
        <v>0</v>
      </c>
      <c r="R55" s="89"/>
      <c r="S55" s="3">
        <v>0</v>
      </c>
      <c r="T55" s="89"/>
      <c r="U55" s="157">
        <v>0</v>
      </c>
      <c r="V55" s="158"/>
      <c r="W55" s="89"/>
      <c r="X55" s="157">
        <f t="shared" si="0"/>
        <v>183209.26300000001</v>
      </c>
      <c r="Y55" s="158"/>
      <c r="AA55" s="124">
        <f t="shared" si="1"/>
        <v>0</v>
      </c>
      <c r="AB55" s="89" t="s">
        <v>620</v>
      </c>
      <c r="AE55" s="152" t="s">
        <v>1303</v>
      </c>
      <c r="AF55" s="153"/>
      <c r="AG55" s="154" t="s">
        <v>1304</v>
      </c>
      <c r="AH55" s="155"/>
      <c r="AI55" s="155"/>
      <c r="AJ55" s="153"/>
    </row>
    <row r="56" spans="1:39" ht="14.25" customHeight="1" x14ac:dyDescent="0.25">
      <c r="A56" s="152" t="s">
        <v>649</v>
      </c>
      <c r="B56" s="153"/>
      <c r="C56" s="154" t="s">
        <v>650</v>
      </c>
      <c r="D56" s="155"/>
      <c r="E56" s="155"/>
      <c r="F56" s="153"/>
      <c r="G56" s="123">
        <v>0</v>
      </c>
      <c r="H56" s="124"/>
      <c r="I56" s="123">
        <v>151806124</v>
      </c>
      <c r="J56" s="89"/>
      <c r="K56" s="156">
        <v>0</v>
      </c>
      <c r="L56" s="153"/>
      <c r="M56" s="89"/>
      <c r="N56" s="156">
        <v>151806124</v>
      </c>
      <c r="O56" s="153"/>
      <c r="P56" s="89"/>
      <c r="Q56" s="3">
        <v>0</v>
      </c>
      <c r="R56" s="89"/>
      <c r="S56" s="3">
        <v>0</v>
      </c>
      <c r="T56" s="89"/>
      <c r="U56" s="157">
        <v>0</v>
      </c>
      <c r="V56" s="158"/>
      <c r="W56" s="89"/>
      <c r="X56" s="157">
        <f t="shared" si="0"/>
        <v>151806.12400000001</v>
      </c>
      <c r="Y56" s="158"/>
      <c r="AA56" s="124">
        <f t="shared" si="1"/>
        <v>0</v>
      </c>
      <c r="AB56" s="89" t="s">
        <v>620</v>
      </c>
      <c r="AE56" s="152" t="s">
        <v>649</v>
      </c>
      <c r="AF56" s="153"/>
      <c r="AG56" s="154" t="s">
        <v>650</v>
      </c>
      <c r="AH56" s="155"/>
      <c r="AI56" s="155"/>
      <c r="AJ56" s="153"/>
    </row>
    <row r="57" spans="1:39" ht="14.25" customHeight="1" x14ac:dyDescent="0.25">
      <c r="A57" s="152" t="s">
        <v>1311</v>
      </c>
      <c r="B57" s="153"/>
      <c r="C57" s="154" t="s">
        <v>1312</v>
      </c>
      <c r="D57" s="155"/>
      <c r="E57" s="155"/>
      <c r="F57" s="153"/>
      <c r="G57" s="123">
        <v>0</v>
      </c>
      <c r="H57" s="124"/>
      <c r="I57" s="123">
        <v>89565190</v>
      </c>
      <c r="J57" s="89"/>
      <c r="K57" s="156">
        <v>0</v>
      </c>
      <c r="L57" s="153"/>
      <c r="M57" s="89"/>
      <c r="N57" s="156">
        <v>89565190</v>
      </c>
      <c r="O57" s="153"/>
      <c r="P57" s="89"/>
      <c r="Q57" s="3">
        <v>0</v>
      </c>
      <c r="R57" s="89"/>
      <c r="S57" s="3">
        <v>0</v>
      </c>
      <c r="T57" s="89"/>
      <c r="U57" s="157">
        <v>0</v>
      </c>
      <c r="V57" s="158"/>
      <c r="W57" s="89"/>
      <c r="X57" s="157">
        <f t="shared" si="0"/>
        <v>89565.19</v>
      </c>
      <c r="Y57" s="158"/>
      <c r="AA57" s="124">
        <f t="shared" si="1"/>
        <v>0</v>
      </c>
      <c r="AB57" s="89" t="s">
        <v>620</v>
      </c>
      <c r="AE57" s="152" t="s">
        <v>1311</v>
      </c>
      <c r="AF57" s="153"/>
      <c r="AG57" s="154" t="s">
        <v>1312</v>
      </c>
      <c r="AH57" s="155"/>
      <c r="AI57" s="155"/>
      <c r="AJ57" s="153"/>
    </row>
    <row r="58" spans="1:39" ht="14.25" customHeight="1" x14ac:dyDescent="0.25">
      <c r="A58" s="152" t="s">
        <v>651</v>
      </c>
      <c r="B58" s="153"/>
      <c r="C58" s="154" t="s">
        <v>652</v>
      </c>
      <c r="D58" s="155"/>
      <c r="E58" s="155"/>
      <c r="F58" s="153"/>
      <c r="G58" s="123">
        <v>0</v>
      </c>
      <c r="H58" s="124"/>
      <c r="I58" s="123">
        <v>144676702</v>
      </c>
      <c r="J58" s="89"/>
      <c r="K58" s="156">
        <v>0</v>
      </c>
      <c r="L58" s="153"/>
      <c r="M58" s="89"/>
      <c r="N58" s="156">
        <v>144676702</v>
      </c>
      <c r="O58" s="153"/>
      <c r="P58" s="89"/>
      <c r="Q58" s="3">
        <v>0</v>
      </c>
      <c r="R58" s="89"/>
      <c r="S58" s="3">
        <v>0</v>
      </c>
      <c r="T58" s="89"/>
      <c r="U58" s="157">
        <v>0</v>
      </c>
      <c r="V58" s="158"/>
      <c r="W58" s="89"/>
      <c r="X58" s="157">
        <f t="shared" si="0"/>
        <v>144676.70199999999</v>
      </c>
      <c r="Y58" s="158"/>
      <c r="AA58" s="124">
        <f t="shared" si="1"/>
        <v>0</v>
      </c>
      <c r="AB58" s="89" t="s">
        <v>620</v>
      </c>
      <c r="AE58" s="152" t="s">
        <v>651</v>
      </c>
      <c r="AF58" s="153"/>
      <c r="AG58" s="154" t="s">
        <v>652</v>
      </c>
      <c r="AH58" s="155"/>
      <c r="AI58" s="155"/>
      <c r="AJ58" s="153"/>
    </row>
    <row r="59" spans="1:39" ht="14.25" customHeight="1" x14ac:dyDescent="0.25">
      <c r="A59" s="152" t="s">
        <v>653</v>
      </c>
      <c r="B59" s="153"/>
      <c r="C59" s="154" t="s">
        <v>654</v>
      </c>
      <c r="D59" s="155"/>
      <c r="E59" s="155"/>
      <c r="F59" s="153"/>
      <c r="G59" s="123">
        <v>0</v>
      </c>
      <c r="H59" s="124"/>
      <c r="I59" s="123">
        <v>134873966</v>
      </c>
      <c r="J59" s="89"/>
      <c r="K59" s="156">
        <v>0</v>
      </c>
      <c r="L59" s="153"/>
      <c r="M59" s="89"/>
      <c r="N59" s="156">
        <v>134873966</v>
      </c>
      <c r="O59" s="153"/>
      <c r="P59" s="89"/>
      <c r="Q59" s="3">
        <v>0</v>
      </c>
      <c r="R59" s="89"/>
      <c r="S59" s="3">
        <v>0</v>
      </c>
      <c r="T59" s="89"/>
      <c r="U59" s="157">
        <v>0</v>
      </c>
      <c r="V59" s="158"/>
      <c r="W59" s="89"/>
      <c r="X59" s="157">
        <f t="shared" si="0"/>
        <v>134873.96599999999</v>
      </c>
      <c r="Y59" s="158"/>
      <c r="AA59" s="124">
        <f t="shared" si="1"/>
        <v>0</v>
      </c>
      <c r="AB59" s="89" t="s">
        <v>620</v>
      </c>
      <c r="AE59" s="152" t="s">
        <v>653</v>
      </c>
      <c r="AF59" s="153"/>
      <c r="AG59" s="154" t="s">
        <v>654</v>
      </c>
      <c r="AH59" s="155"/>
      <c r="AI59" s="155"/>
      <c r="AJ59" s="153"/>
    </row>
    <row r="60" spans="1:39" ht="14.25" customHeight="1" x14ac:dyDescent="0.25">
      <c r="A60" s="152" t="s">
        <v>655</v>
      </c>
      <c r="B60" s="153"/>
      <c r="C60" s="154" t="s">
        <v>656</v>
      </c>
      <c r="D60" s="155"/>
      <c r="E60" s="155"/>
      <c r="F60" s="153"/>
      <c r="G60" s="123">
        <v>0</v>
      </c>
      <c r="H60" s="124"/>
      <c r="I60" s="123">
        <v>255469610</v>
      </c>
      <c r="J60" s="89"/>
      <c r="K60" s="156">
        <v>0</v>
      </c>
      <c r="L60" s="153"/>
      <c r="M60" s="89"/>
      <c r="N60" s="156">
        <v>255469610</v>
      </c>
      <c r="O60" s="153"/>
      <c r="P60" s="89"/>
      <c r="Q60" s="3">
        <v>0</v>
      </c>
      <c r="R60" s="89"/>
      <c r="S60" s="3">
        <v>0</v>
      </c>
      <c r="T60" s="89"/>
      <c r="U60" s="157">
        <v>0</v>
      </c>
      <c r="V60" s="158"/>
      <c r="W60" s="89"/>
      <c r="X60" s="157">
        <f t="shared" si="0"/>
        <v>255469.61</v>
      </c>
      <c r="Y60" s="158"/>
      <c r="AA60" s="124">
        <f t="shared" si="1"/>
        <v>0</v>
      </c>
      <c r="AB60" s="89" t="s">
        <v>620</v>
      </c>
      <c r="AE60" s="152" t="s">
        <v>655</v>
      </c>
      <c r="AF60" s="153"/>
      <c r="AG60" s="154" t="s">
        <v>656</v>
      </c>
      <c r="AH60" s="155"/>
      <c r="AI60" s="155"/>
      <c r="AJ60" s="153"/>
    </row>
    <row r="61" spans="1:39" ht="14.25" customHeight="1" x14ac:dyDescent="0.25">
      <c r="A61" s="152" t="s">
        <v>657</v>
      </c>
      <c r="B61" s="153"/>
      <c r="C61" s="154" t="s">
        <v>658</v>
      </c>
      <c r="D61" s="155"/>
      <c r="E61" s="155"/>
      <c r="F61" s="153"/>
      <c r="G61" s="123">
        <v>0</v>
      </c>
      <c r="H61" s="124"/>
      <c r="I61" s="123">
        <v>687704251</v>
      </c>
      <c r="J61" s="89"/>
      <c r="K61" s="156">
        <v>0</v>
      </c>
      <c r="L61" s="153"/>
      <c r="M61" s="89"/>
      <c r="N61" s="156">
        <v>687704251</v>
      </c>
      <c r="O61" s="153"/>
      <c r="P61" s="89"/>
      <c r="Q61" s="3">
        <v>0</v>
      </c>
      <c r="R61" s="89"/>
      <c r="S61" s="3">
        <v>0</v>
      </c>
      <c r="T61" s="89"/>
      <c r="U61" s="157">
        <v>0</v>
      </c>
      <c r="V61" s="158"/>
      <c r="W61" s="89"/>
      <c r="X61" s="157">
        <f t="shared" si="0"/>
        <v>687704.25100000005</v>
      </c>
      <c r="Y61" s="158"/>
      <c r="AA61" s="124">
        <f t="shared" si="1"/>
        <v>0</v>
      </c>
      <c r="AB61" s="89" t="s">
        <v>620</v>
      </c>
      <c r="AE61" s="152" t="s">
        <v>657</v>
      </c>
      <c r="AF61" s="153"/>
      <c r="AG61" s="154" t="s">
        <v>658</v>
      </c>
      <c r="AH61" s="155"/>
      <c r="AI61" s="155"/>
      <c r="AJ61" s="153"/>
    </row>
    <row r="62" spans="1:39" ht="14.25" customHeight="1" x14ac:dyDescent="0.25">
      <c r="A62" s="152" t="s">
        <v>659</v>
      </c>
      <c r="B62" s="153"/>
      <c r="C62" s="154" t="s">
        <v>660</v>
      </c>
      <c r="D62" s="155"/>
      <c r="E62" s="155"/>
      <c r="F62" s="153"/>
      <c r="G62" s="123">
        <v>0</v>
      </c>
      <c r="H62" s="124"/>
      <c r="I62" s="123">
        <v>371745911</v>
      </c>
      <c r="J62" s="89"/>
      <c r="K62" s="156">
        <v>0</v>
      </c>
      <c r="L62" s="153"/>
      <c r="M62" s="89"/>
      <c r="N62" s="156">
        <v>371745911</v>
      </c>
      <c r="O62" s="153"/>
      <c r="P62" s="89"/>
      <c r="Q62" s="3">
        <v>0</v>
      </c>
      <c r="R62" s="89"/>
      <c r="S62" s="3">
        <v>0</v>
      </c>
      <c r="T62" s="89"/>
      <c r="U62" s="157">
        <v>0</v>
      </c>
      <c r="V62" s="158"/>
      <c r="W62" s="89"/>
      <c r="X62" s="157">
        <f t="shared" si="0"/>
        <v>371745.91100000002</v>
      </c>
      <c r="Y62" s="158"/>
      <c r="AA62" s="124">
        <f t="shared" si="1"/>
        <v>0</v>
      </c>
      <c r="AB62" s="89" t="s">
        <v>620</v>
      </c>
      <c r="AE62" s="152" t="s">
        <v>659</v>
      </c>
      <c r="AF62" s="153"/>
      <c r="AG62" s="154" t="s">
        <v>660</v>
      </c>
      <c r="AH62" s="155"/>
      <c r="AI62" s="155"/>
      <c r="AJ62" s="153"/>
    </row>
    <row r="63" spans="1:39" ht="14.25" customHeight="1" x14ac:dyDescent="0.25">
      <c r="A63" s="152" t="s">
        <v>661</v>
      </c>
      <c r="B63" s="153"/>
      <c r="C63" s="154" t="s">
        <v>662</v>
      </c>
      <c r="D63" s="155"/>
      <c r="E63" s="155"/>
      <c r="F63" s="153"/>
      <c r="G63" s="123">
        <v>0</v>
      </c>
      <c r="H63" s="124"/>
      <c r="I63" s="123">
        <v>6411152</v>
      </c>
      <c r="J63" s="89"/>
      <c r="K63" s="156">
        <v>0</v>
      </c>
      <c r="L63" s="153"/>
      <c r="M63" s="89"/>
      <c r="N63" s="156">
        <v>6411152</v>
      </c>
      <c r="O63" s="153"/>
      <c r="P63" s="89"/>
      <c r="Q63" s="3">
        <v>0</v>
      </c>
      <c r="R63" s="89"/>
      <c r="S63" s="3">
        <v>0</v>
      </c>
      <c r="T63" s="89"/>
      <c r="U63" s="157">
        <v>0</v>
      </c>
      <c r="V63" s="158"/>
      <c r="W63" s="89"/>
      <c r="X63" s="157">
        <f t="shared" si="0"/>
        <v>6411.152</v>
      </c>
      <c r="Y63" s="158"/>
      <c r="AA63" s="124">
        <f t="shared" si="1"/>
        <v>0</v>
      </c>
      <c r="AB63" s="89" t="s">
        <v>620</v>
      </c>
      <c r="AE63" s="152" t="s">
        <v>661</v>
      </c>
      <c r="AF63" s="153"/>
      <c r="AG63" s="154" t="s">
        <v>662</v>
      </c>
      <c r="AH63" s="155"/>
      <c r="AI63" s="155"/>
      <c r="AJ63" s="153"/>
    </row>
    <row r="64" spans="1:39" s="124" customFormat="1" ht="14.25" customHeight="1" x14ac:dyDescent="0.25">
      <c r="A64" s="152" t="s">
        <v>1384</v>
      </c>
      <c r="B64" s="153"/>
      <c r="C64" s="154" t="s">
        <v>1385</v>
      </c>
      <c r="D64" s="155"/>
      <c r="E64" s="155"/>
      <c r="F64" s="153"/>
      <c r="G64" s="123">
        <v>0</v>
      </c>
      <c r="I64" s="123">
        <v>32906509</v>
      </c>
      <c r="K64" s="156"/>
      <c r="L64" s="153"/>
      <c r="N64" s="156">
        <v>32906509</v>
      </c>
      <c r="O64" s="153"/>
      <c r="Q64" s="123"/>
      <c r="S64" s="123"/>
      <c r="U64" s="157"/>
      <c r="V64" s="158"/>
      <c r="X64" s="157">
        <f t="shared" ref="X64" si="2">+N64/1000</f>
        <v>32906.508999999998</v>
      </c>
      <c r="Y64" s="158"/>
      <c r="AA64" s="124">
        <f t="shared" si="1"/>
        <v>0</v>
      </c>
      <c r="AB64" s="124" t="s">
        <v>620</v>
      </c>
      <c r="AE64" s="152" t="s">
        <v>1384</v>
      </c>
      <c r="AF64" s="153"/>
      <c r="AG64" s="154" t="s">
        <v>1385</v>
      </c>
      <c r="AH64" s="155"/>
      <c r="AI64" s="155"/>
      <c r="AJ64" s="153"/>
      <c r="AK64" s="103"/>
      <c r="AL64" s="103"/>
      <c r="AM64" s="103"/>
    </row>
    <row r="65" spans="1:36" ht="14.25" customHeight="1" x14ac:dyDescent="0.25">
      <c r="A65" s="152" t="s">
        <v>663</v>
      </c>
      <c r="B65" s="153"/>
      <c r="C65" s="154" t="s">
        <v>664</v>
      </c>
      <c r="D65" s="155"/>
      <c r="E65" s="155"/>
      <c r="F65" s="153"/>
      <c r="G65" s="123">
        <v>0</v>
      </c>
      <c r="H65" s="124"/>
      <c r="I65" s="123">
        <v>11785965</v>
      </c>
      <c r="J65" s="89"/>
      <c r="K65" s="156">
        <v>0</v>
      </c>
      <c r="L65" s="153"/>
      <c r="M65" s="89"/>
      <c r="N65" s="156">
        <v>11785965</v>
      </c>
      <c r="O65" s="153"/>
      <c r="P65" s="89"/>
      <c r="Q65" s="3">
        <v>0</v>
      </c>
      <c r="R65" s="89"/>
      <c r="S65" s="3">
        <v>0</v>
      </c>
      <c r="T65" s="89"/>
      <c r="U65" s="157">
        <v>0</v>
      </c>
      <c r="V65" s="158"/>
      <c r="W65" s="89"/>
      <c r="X65" s="157">
        <f t="shared" si="0"/>
        <v>11785.965</v>
      </c>
      <c r="Y65" s="158"/>
      <c r="AA65" s="124">
        <f t="shared" si="1"/>
        <v>0</v>
      </c>
      <c r="AB65" s="89" t="s">
        <v>620</v>
      </c>
      <c r="AE65" s="152" t="s">
        <v>663</v>
      </c>
      <c r="AF65" s="153"/>
      <c r="AG65" s="154" t="s">
        <v>664</v>
      </c>
      <c r="AH65" s="155"/>
      <c r="AI65" s="155"/>
      <c r="AJ65" s="153"/>
    </row>
    <row r="66" spans="1:36" ht="14.25" customHeight="1" x14ac:dyDescent="0.25">
      <c r="A66" s="152" t="s">
        <v>665</v>
      </c>
      <c r="B66" s="153"/>
      <c r="C66" s="154" t="s">
        <v>666</v>
      </c>
      <c r="D66" s="155"/>
      <c r="E66" s="155"/>
      <c r="F66" s="153"/>
      <c r="G66" s="123">
        <v>0</v>
      </c>
      <c r="H66" s="124"/>
      <c r="I66" s="123">
        <v>19551500</v>
      </c>
      <c r="J66" s="89"/>
      <c r="K66" s="156">
        <v>0</v>
      </c>
      <c r="L66" s="153"/>
      <c r="M66" s="89"/>
      <c r="N66" s="156">
        <v>19551500</v>
      </c>
      <c r="O66" s="153"/>
      <c r="P66" s="89"/>
      <c r="Q66" s="3">
        <v>0</v>
      </c>
      <c r="R66" s="89"/>
      <c r="S66" s="3">
        <v>0</v>
      </c>
      <c r="T66" s="89"/>
      <c r="U66" s="157">
        <v>0</v>
      </c>
      <c r="V66" s="158"/>
      <c r="W66" s="89"/>
      <c r="X66" s="157">
        <f t="shared" si="0"/>
        <v>19551.5</v>
      </c>
      <c r="Y66" s="158"/>
      <c r="AA66" s="124">
        <f t="shared" si="1"/>
        <v>0</v>
      </c>
      <c r="AB66" s="89" t="s">
        <v>620</v>
      </c>
      <c r="AE66" s="152" t="s">
        <v>665</v>
      </c>
      <c r="AF66" s="153"/>
      <c r="AG66" s="154" t="s">
        <v>666</v>
      </c>
      <c r="AH66" s="155"/>
      <c r="AI66" s="155"/>
      <c r="AJ66" s="153"/>
    </row>
    <row r="67" spans="1:36" ht="14.25" customHeight="1" x14ac:dyDescent="0.25">
      <c r="A67" s="152" t="s">
        <v>1371</v>
      </c>
      <c r="B67" s="153"/>
      <c r="C67" s="154" t="s">
        <v>1372</v>
      </c>
      <c r="D67" s="155"/>
      <c r="E67" s="155"/>
      <c r="F67" s="153"/>
      <c r="G67" s="123">
        <v>0</v>
      </c>
      <c r="H67" s="124"/>
      <c r="I67" s="123">
        <v>30701065</v>
      </c>
      <c r="J67" s="89"/>
      <c r="K67" s="156">
        <v>0</v>
      </c>
      <c r="L67" s="153"/>
      <c r="M67" s="89"/>
      <c r="N67" s="156">
        <v>30701065</v>
      </c>
      <c r="O67" s="153"/>
      <c r="P67" s="89"/>
      <c r="Q67" s="3">
        <v>0</v>
      </c>
      <c r="R67" s="89"/>
      <c r="S67" s="3">
        <v>0</v>
      </c>
      <c r="T67" s="89"/>
      <c r="U67" s="157">
        <v>0</v>
      </c>
      <c r="V67" s="158"/>
      <c r="W67" s="89"/>
      <c r="X67" s="157">
        <f t="shared" si="0"/>
        <v>30701.064999999999</v>
      </c>
      <c r="Y67" s="158"/>
      <c r="AA67" s="124">
        <f t="shared" si="1"/>
        <v>0</v>
      </c>
      <c r="AB67" s="89" t="s">
        <v>620</v>
      </c>
      <c r="AE67" s="152" t="s">
        <v>1371</v>
      </c>
      <c r="AF67" s="153"/>
      <c r="AG67" s="154" t="s">
        <v>1372</v>
      </c>
      <c r="AH67" s="155"/>
      <c r="AI67" s="155"/>
      <c r="AJ67" s="153"/>
    </row>
    <row r="68" spans="1:36" ht="14.25" customHeight="1" x14ac:dyDescent="0.25">
      <c r="A68" s="152" t="s">
        <v>1347</v>
      </c>
      <c r="B68" s="153"/>
      <c r="C68" s="154" t="s">
        <v>1348</v>
      </c>
      <c r="D68" s="155"/>
      <c r="E68" s="155"/>
      <c r="F68" s="153"/>
      <c r="G68" s="123">
        <v>0</v>
      </c>
      <c r="H68" s="124"/>
      <c r="I68" s="123">
        <v>47916894</v>
      </c>
      <c r="J68" s="89"/>
      <c r="K68" s="156">
        <v>0</v>
      </c>
      <c r="L68" s="153"/>
      <c r="M68" s="89"/>
      <c r="N68" s="156">
        <v>47916894</v>
      </c>
      <c r="O68" s="153"/>
      <c r="P68" s="89"/>
      <c r="Q68" s="3">
        <v>0</v>
      </c>
      <c r="R68" s="89"/>
      <c r="S68" s="3">
        <v>0</v>
      </c>
      <c r="T68" s="89"/>
      <c r="U68" s="157">
        <v>0</v>
      </c>
      <c r="V68" s="158"/>
      <c r="W68" s="89"/>
      <c r="X68" s="157">
        <f t="shared" si="0"/>
        <v>47916.894</v>
      </c>
      <c r="Y68" s="158"/>
      <c r="AA68" s="124">
        <f t="shared" si="1"/>
        <v>0</v>
      </c>
      <c r="AB68" s="89" t="s">
        <v>600</v>
      </c>
      <c r="AE68" s="152" t="s">
        <v>1347</v>
      </c>
      <c r="AF68" s="153"/>
      <c r="AG68" s="154" t="s">
        <v>1348</v>
      </c>
      <c r="AH68" s="155"/>
      <c r="AI68" s="155"/>
      <c r="AJ68" s="153"/>
    </row>
    <row r="69" spans="1:36" ht="14.25" customHeight="1" x14ac:dyDescent="0.25">
      <c r="A69" s="152" t="s">
        <v>1373</v>
      </c>
      <c r="B69" s="153"/>
      <c r="C69" s="154" t="s">
        <v>1374</v>
      </c>
      <c r="D69" s="155"/>
      <c r="E69" s="155"/>
      <c r="F69" s="153"/>
      <c r="G69" s="123">
        <v>0</v>
      </c>
      <c r="H69" s="124"/>
      <c r="I69" s="123">
        <v>91800000</v>
      </c>
      <c r="J69" s="89"/>
      <c r="K69" s="156">
        <v>0</v>
      </c>
      <c r="L69" s="153"/>
      <c r="M69" s="89"/>
      <c r="N69" s="156">
        <v>91800000</v>
      </c>
      <c r="O69" s="153"/>
      <c r="P69" s="89"/>
      <c r="Q69" s="3">
        <v>0</v>
      </c>
      <c r="R69" s="89"/>
      <c r="S69" s="3">
        <v>0</v>
      </c>
      <c r="T69" s="89"/>
      <c r="U69" s="157">
        <v>0</v>
      </c>
      <c r="V69" s="158"/>
      <c r="W69" s="89"/>
      <c r="X69" s="157">
        <f t="shared" si="0"/>
        <v>91800</v>
      </c>
      <c r="Y69" s="158"/>
      <c r="AA69" s="124">
        <f t="shared" si="1"/>
        <v>0</v>
      </c>
      <c r="AB69" s="124" t="s">
        <v>674</v>
      </c>
      <c r="AE69" s="152" t="s">
        <v>1373</v>
      </c>
      <c r="AF69" s="153"/>
      <c r="AG69" s="154" t="s">
        <v>1374</v>
      </c>
      <c r="AH69" s="155"/>
      <c r="AI69" s="155"/>
      <c r="AJ69" s="153"/>
    </row>
    <row r="70" spans="1:36" ht="14.25" customHeight="1" x14ac:dyDescent="0.25">
      <c r="A70" s="152" t="s">
        <v>1375</v>
      </c>
      <c r="B70" s="153"/>
      <c r="C70" s="154" t="s">
        <v>1376</v>
      </c>
      <c r="D70" s="155"/>
      <c r="E70" s="155"/>
      <c r="F70" s="153"/>
      <c r="G70" s="123">
        <v>0</v>
      </c>
      <c r="H70" s="124"/>
      <c r="I70" s="123">
        <v>49727600</v>
      </c>
      <c r="J70" s="89"/>
      <c r="K70" s="156">
        <v>0</v>
      </c>
      <c r="L70" s="153"/>
      <c r="M70" s="89"/>
      <c r="N70" s="156">
        <v>49727600</v>
      </c>
      <c r="O70" s="153"/>
      <c r="P70" s="89"/>
      <c r="Q70" s="3">
        <v>0</v>
      </c>
      <c r="R70" s="89"/>
      <c r="S70" s="3">
        <v>0</v>
      </c>
      <c r="T70" s="89"/>
      <c r="U70" s="157">
        <v>0</v>
      </c>
      <c r="V70" s="158"/>
      <c r="W70" s="89"/>
      <c r="X70" s="157">
        <f t="shared" si="0"/>
        <v>49727.6</v>
      </c>
      <c r="Y70" s="158"/>
      <c r="AA70" s="124">
        <f t="shared" si="1"/>
        <v>0</v>
      </c>
      <c r="AB70" s="101" t="s">
        <v>600</v>
      </c>
      <c r="AE70" s="152" t="s">
        <v>1375</v>
      </c>
      <c r="AF70" s="153"/>
      <c r="AG70" s="154" t="s">
        <v>1376</v>
      </c>
      <c r="AH70" s="155"/>
      <c r="AI70" s="155"/>
      <c r="AJ70" s="153"/>
    </row>
    <row r="71" spans="1:36" ht="14.25" customHeight="1" x14ac:dyDescent="0.25">
      <c r="A71" s="152" t="s">
        <v>667</v>
      </c>
      <c r="B71" s="153"/>
      <c r="C71" s="154" t="s">
        <v>668</v>
      </c>
      <c r="D71" s="155"/>
      <c r="E71" s="155"/>
      <c r="F71" s="153"/>
      <c r="G71" s="123">
        <v>0</v>
      </c>
      <c r="H71" s="124"/>
      <c r="I71" s="123">
        <v>70759537</v>
      </c>
      <c r="J71" s="89"/>
      <c r="K71" s="156">
        <v>0</v>
      </c>
      <c r="L71" s="153"/>
      <c r="M71" s="89"/>
      <c r="N71" s="156">
        <v>70759537</v>
      </c>
      <c r="O71" s="153"/>
      <c r="P71" s="89"/>
      <c r="Q71" s="3">
        <v>0</v>
      </c>
      <c r="R71" s="89"/>
      <c r="S71" s="3">
        <v>0</v>
      </c>
      <c r="T71" s="89"/>
      <c r="U71" s="157">
        <v>0</v>
      </c>
      <c r="V71" s="158"/>
      <c r="W71" s="89"/>
      <c r="X71" s="157">
        <f t="shared" si="0"/>
        <v>70759.536999999997</v>
      </c>
      <c r="Y71" s="158"/>
      <c r="AA71" s="124">
        <f t="shared" si="1"/>
        <v>0</v>
      </c>
      <c r="AB71" s="89" t="s">
        <v>600</v>
      </c>
      <c r="AE71" s="152" t="s">
        <v>667</v>
      </c>
      <c r="AF71" s="153"/>
      <c r="AG71" s="154" t="s">
        <v>668</v>
      </c>
      <c r="AH71" s="155"/>
      <c r="AI71" s="155"/>
      <c r="AJ71" s="153"/>
    </row>
    <row r="72" spans="1:36" ht="14.25" customHeight="1" x14ac:dyDescent="0.25">
      <c r="A72" s="152" t="s">
        <v>669</v>
      </c>
      <c r="B72" s="153"/>
      <c r="C72" s="154" t="s">
        <v>670</v>
      </c>
      <c r="D72" s="155"/>
      <c r="E72" s="155"/>
      <c r="F72" s="153"/>
      <c r="G72" s="123">
        <v>0</v>
      </c>
      <c r="H72" s="124"/>
      <c r="I72" s="123">
        <v>16492138</v>
      </c>
      <c r="J72" s="89"/>
      <c r="K72" s="156">
        <v>0</v>
      </c>
      <c r="L72" s="153"/>
      <c r="M72" s="89"/>
      <c r="N72" s="156">
        <v>16492138</v>
      </c>
      <c r="O72" s="153"/>
      <c r="P72" s="89"/>
      <c r="Q72" s="3">
        <v>0</v>
      </c>
      <c r="R72" s="89"/>
      <c r="S72" s="3">
        <v>0</v>
      </c>
      <c r="T72" s="89"/>
      <c r="U72" s="157">
        <v>0</v>
      </c>
      <c r="V72" s="158"/>
      <c r="W72" s="89"/>
      <c r="X72" s="157">
        <f t="shared" si="0"/>
        <v>16492.137999999999</v>
      </c>
      <c r="Y72" s="158"/>
      <c r="AA72" s="124">
        <f t="shared" si="1"/>
        <v>0</v>
      </c>
      <c r="AB72" s="89" t="s">
        <v>600</v>
      </c>
      <c r="AE72" s="152" t="s">
        <v>669</v>
      </c>
      <c r="AF72" s="153"/>
      <c r="AG72" s="154" t="s">
        <v>670</v>
      </c>
      <c r="AH72" s="155"/>
      <c r="AI72" s="155"/>
      <c r="AJ72" s="153"/>
    </row>
    <row r="73" spans="1:36" ht="14.25" customHeight="1" x14ac:dyDescent="0.25">
      <c r="A73" s="152" t="s">
        <v>671</v>
      </c>
      <c r="B73" s="153"/>
      <c r="C73" s="154" t="s">
        <v>672</v>
      </c>
      <c r="D73" s="155"/>
      <c r="E73" s="155"/>
      <c r="F73" s="153"/>
      <c r="G73" s="123">
        <v>0</v>
      </c>
      <c r="H73" s="124"/>
      <c r="I73" s="123">
        <v>973110000</v>
      </c>
      <c r="J73" s="89"/>
      <c r="K73" s="156">
        <v>0</v>
      </c>
      <c r="L73" s="153"/>
      <c r="M73" s="89"/>
      <c r="N73" s="156">
        <v>973110000</v>
      </c>
      <c r="O73" s="153"/>
      <c r="P73" s="89"/>
      <c r="Q73" s="3">
        <v>0</v>
      </c>
      <c r="R73" s="89"/>
      <c r="S73" s="3">
        <v>0</v>
      </c>
      <c r="T73" s="89"/>
      <c r="U73" s="157">
        <v>0</v>
      </c>
      <c r="V73" s="158"/>
      <c r="W73" s="89"/>
      <c r="X73" s="157">
        <f t="shared" si="0"/>
        <v>973110</v>
      </c>
      <c r="Y73" s="158"/>
      <c r="AA73" s="124">
        <f t="shared" si="1"/>
        <v>0</v>
      </c>
      <c r="AB73" s="89" t="s">
        <v>673</v>
      </c>
      <c r="AC73" s="85"/>
      <c r="AD73" s="85"/>
      <c r="AE73" s="152" t="s">
        <v>671</v>
      </c>
      <c r="AF73" s="153"/>
      <c r="AG73" s="154" t="s">
        <v>672</v>
      </c>
      <c r="AH73" s="155"/>
      <c r="AI73" s="155"/>
      <c r="AJ73" s="153"/>
    </row>
    <row r="74" spans="1:36" ht="14.25" customHeight="1" x14ac:dyDescent="0.25">
      <c r="A74" s="152" t="s">
        <v>1328</v>
      </c>
      <c r="B74" s="153"/>
      <c r="C74" s="154" t="s">
        <v>1329</v>
      </c>
      <c r="D74" s="155"/>
      <c r="E74" s="155"/>
      <c r="F74" s="153"/>
      <c r="G74" s="123">
        <v>0</v>
      </c>
      <c r="H74" s="124"/>
      <c r="I74" s="123">
        <v>136549000</v>
      </c>
      <c r="J74" s="89"/>
      <c r="K74" s="156">
        <v>0</v>
      </c>
      <c r="L74" s="153"/>
      <c r="M74" s="89"/>
      <c r="N74" s="156">
        <v>136549000</v>
      </c>
      <c r="O74" s="153"/>
      <c r="P74" s="89"/>
      <c r="Q74" s="3">
        <v>0</v>
      </c>
      <c r="R74" s="89"/>
      <c r="S74" s="3">
        <v>0</v>
      </c>
      <c r="T74" s="89"/>
      <c r="U74" s="157">
        <v>0</v>
      </c>
      <c r="V74" s="158"/>
      <c r="W74" s="89"/>
      <c r="X74" s="157">
        <f t="shared" si="0"/>
        <v>136549</v>
      </c>
      <c r="Y74" s="158"/>
      <c r="AA74" s="124">
        <f t="shared" si="1"/>
        <v>0</v>
      </c>
      <c r="AB74" s="89" t="s">
        <v>673</v>
      </c>
      <c r="AC74" s="85"/>
      <c r="AD74" s="85"/>
      <c r="AE74" s="152" t="s">
        <v>1328</v>
      </c>
      <c r="AF74" s="153"/>
      <c r="AG74" s="154" t="s">
        <v>1329</v>
      </c>
      <c r="AH74" s="155"/>
      <c r="AI74" s="155"/>
      <c r="AJ74" s="153"/>
    </row>
    <row r="75" spans="1:36" ht="14.25" customHeight="1" x14ac:dyDescent="0.25">
      <c r="A75" s="152" t="s">
        <v>1330</v>
      </c>
      <c r="B75" s="153"/>
      <c r="C75" s="154" t="s">
        <v>1331</v>
      </c>
      <c r="D75" s="155"/>
      <c r="E75" s="155"/>
      <c r="F75" s="153"/>
      <c r="G75" s="123">
        <v>0</v>
      </c>
      <c r="H75" s="124"/>
      <c r="I75" s="123">
        <v>85000000</v>
      </c>
      <c r="J75" s="89"/>
      <c r="K75" s="156">
        <v>0</v>
      </c>
      <c r="L75" s="153"/>
      <c r="M75" s="89"/>
      <c r="N75" s="156">
        <v>85000000</v>
      </c>
      <c r="O75" s="153"/>
      <c r="P75" s="89"/>
      <c r="Q75" s="3">
        <v>0</v>
      </c>
      <c r="R75" s="89"/>
      <c r="S75" s="3">
        <v>0</v>
      </c>
      <c r="T75" s="89"/>
      <c r="U75" s="157">
        <v>0</v>
      </c>
      <c r="V75" s="158"/>
      <c r="W75" s="89"/>
      <c r="X75" s="157">
        <f t="shared" si="0"/>
        <v>85000</v>
      </c>
      <c r="Y75" s="158"/>
      <c r="AA75" s="124">
        <f t="shared" si="1"/>
        <v>0</v>
      </c>
      <c r="AB75" s="89" t="s">
        <v>673</v>
      </c>
      <c r="AC75" s="85"/>
      <c r="AD75" s="85"/>
      <c r="AE75" s="152" t="s">
        <v>1330</v>
      </c>
      <c r="AF75" s="153"/>
      <c r="AG75" s="154" t="s">
        <v>1331</v>
      </c>
      <c r="AH75" s="155"/>
      <c r="AI75" s="155"/>
      <c r="AJ75" s="153"/>
    </row>
    <row r="76" spans="1:36" ht="14.25" customHeight="1" x14ac:dyDescent="0.25">
      <c r="A76" s="152" t="s">
        <v>1313</v>
      </c>
      <c r="B76" s="153"/>
      <c r="C76" s="154" t="s">
        <v>1314</v>
      </c>
      <c r="D76" s="155"/>
      <c r="E76" s="155"/>
      <c r="F76" s="153"/>
      <c r="G76" s="123">
        <v>0</v>
      </c>
      <c r="H76" s="124"/>
      <c r="I76" s="123">
        <v>451037621</v>
      </c>
      <c r="J76" s="89"/>
      <c r="K76" s="156">
        <v>0</v>
      </c>
      <c r="L76" s="153"/>
      <c r="M76" s="89"/>
      <c r="N76" s="156">
        <v>451037621</v>
      </c>
      <c r="O76" s="153"/>
      <c r="P76" s="89"/>
      <c r="Q76" s="3">
        <v>0</v>
      </c>
      <c r="R76" s="89"/>
      <c r="S76" s="3">
        <v>0</v>
      </c>
      <c r="T76" s="89"/>
      <c r="U76" s="157">
        <v>0</v>
      </c>
      <c r="V76" s="158"/>
      <c r="W76" s="89"/>
      <c r="X76" s="157">
        <f t="shared" si="0"/>
        <v>451037.62099999998</v>
      </c>
      <c r="Y76" s="158"/>
      <c r="AA76" s="124">
        <f t="shared" si="1"/>
        <v>0</v>
      </c>
      <c r="AB76" s="89" t="s">
        <v>1205</v>
      </c>
      <c r="AE76" s="152" t="s">
        <v>1313</v>
      </c>
      <c r="AF76" s="153"/>
      <c r="AG76" s="154" t="s">
        <v>1314</v>
      </c>
      <c r="AH76" s="155"/>
      <c r="AI76" s="155"/>
      <c r="AJ76" s="153"/>
    </row>
    <row r="77" spans="1:36" ht="14.25" customHeight="1" x14ac:dyDescent="0.25">
      <c r="A77" s="152" t="s">
        <v>1377</v>
      </c>
      <c r="B77" s="153"/>
      <c r="C77" s="154" t="s">
        <v>1378</v>
      </c>
      <c r="D77" s="155"/>
      <c r="E77" s="155"/>
      <c r="F77" s="153"/>
      <c r="G77" s="123">
        <v>0</v>
      </c>
      <c r="H77" s="124"/>
      <c r="I77" s="123">
        <v>134091805</v>
      </c>
      <c r="J77" s="89"/>
      <c r="K77" s="156">
        <v>0</v>
      </c>
      <c r="L77" s="153"/>
      <c r="M77" s="89"/>
      <c r="N77" s="156">
        <v>134091805</v>
      </c>
      <c r="O77" s="153"/>
      <c r="P77" s="89"/>
      <c r="Q77" s="3">
        <v>0</v>
      </c>
      <c r="R77" s="89"/>
      <c r="S77" s="3">
        <v>0</v>
      </c>
      <c r="T77" s="89"/>
      <c r="U77" s="157">
        <v>0</v>
      </c>
      <c r="V77" s="158"/>
      <c r="W77" s="89"/>
      <c r="X77" s="157">
        <f t="shared" si="0"/>
        <v>134091.80499999999</v>
      </c>
      <c r="Y77" s="158"/>
      <c r="AA77" s="124">
        <f t="shared" si="1"/>
        <v>0</v>
      </c>
      <c r="AB77" s="63" t="s">
        <v>1205</v>
      </c>
      <c r="AE77" s="152" t="s">
        <v>1377</v>
      </c>
      <c r="AF77" s="153"/>
      <c r="AG77" s="154" t="s">
        <v>1378</v>
      </c>
      <c r="AH77" s="155"/>
      <c r="AI77" s="155"/>
      <c r="AJ77" s="153"/>
    </row>
    <row r="78" spans="1:36" ht="14.25" customHeight="1" x14ac:dyDescent="0.25">
      <c r="A78" s="152" t="s">
        <v>1332</v>
      </c>
      <c r="B78" s="153"/>
      <c r="C78" s="154" t="s">
        <v>1333</v>
      </c>
      <c r="D78" s="155"/>
      <c r="E78" s="155"/>
      <c r="F78" s="153"/>
      <c r="G78" s="123">
        <v>0</v>
      </c>
      <c r="H78" s="124"/>
      <c r="I78" s="123">
        <v>4635000</v>
      </c>
      <c r="J78" s="89"/>
      <c r="K78" s="156">
        <v>0</v>
      </c>
      <c r="L78" s="153"/>
      <c r="M78" s="89"/>
      <c r="N78" s="156">
        <v>4635000</v>
      </c>
      <c r="O78" s="153"/>
      <c r="P78" s="89"/>
      <c r="Q78" s="3">
        <v>0</v>
      </c>
      <c r="R78" s="89"/>
      <c r="S78" s="3">
        <v>0</v>
      </c>
      <c r="T78" s="89"/>
      <c r="U78" s="157">
        <v>0</v>
      </c>
      <c r="V78" s="158"/>
      <c r="W78" s="89"/>
      <c r="X78" s="157">
        <f t="shared" si="0"/>
        <v>4635</v>
      </c>
      <c r="Y78" s="158"/>
      <c r="AA78" s="124">
        <f t="shared" si="1"/>
        <v>0</v>
      </c>
      <c r="AB78" s="89" t="s">
        <v>1205</v>
      </c>
      <c r="AE78" s="152" t="s">
        <v>1332</v>
      </c>
      <c r="AF78" s="153"/>
      <c r="AG78" s="154" t="s">
        <v>1333</v>
      </c>
      <c r="AH78" s="155"/>
      <c r="AI78" s="155"/>
      <c r="AJ78" s="153"/>
    </row>
    <row r="79" spans="1:36" ht="14.25" customHeight="1" x14ac:dyDescent="0.25">
      <c r="A79" s="152" t="s">
        <v>35</v>
      </c>
      <c r="B79" s="153"/>
      <c r="C79" s="154" t="s">
        <v>36</v>
      </c>
      <c r="D79" s="155"/>
      <c r="E79" s="155"/>
      <c r="F79" s="153"/>
      <c r="G79" s="123">
        <v>0</v>
      </c>
      <c r="H79" s="124"/>
      <c r="I79" s="123">
        <v>3180</v>
      </c>
      <c r="J79" s="89"/>
      <c r="K79" s="156">
        <v>0</v>
      </c>
      <c r="L79" s="153"/>
      <c r="M79" s="89"/>
      <c r="N79" s="156">
        <v>3180</v>
      </c>
      <c r="O79" s="153"/>
      <c r="P79" s="89"/>
      <c r="Q79" s="3">
        <v>0</v>
      </c>
      <c r="R79" s="89"/>
      <c r="S79" s="3">
        <v>0</v>
      </c>
      <c r="T79" s="89"/>
      <c r="U79" s="157">
        <v>0</v>
      </c>
      <c r="V79" s="158"/>
      <c r="W79" s="89"/>
      <c r="X79" s="157">
        <f t="shared" si="0"/>
        <v>3.18</v>
      </c>
      <c r="Y79" s="158"/>
      <c r="AA79" s="124">
        <f t="shared" ref="AA79:AA86" si="3">+A79-AE79</f>
        <v>0</v>
      </c>
      <c r="AB79" s="89" t="s">
        <v>674</v>
      </c>
      <c r="AE79" s="152" t="s">
        <v>35</v>
      </c>
      <c r="AF79" s="153"/>
      <c r="AG79" s="154" t="s">
        <v>36</v>
      </c>
      <c r="AH79" s="155"/>
      <c r="AI79" s="155"/>
      <c r="AJ79" s="153"/>
    </row>
    <row r="80" spans="1:36" ht="14.25" customHeight="1" x14ac:dyDescent="0.25">
      <c r="A80" s="152" t="s">
        <v>675</v>
      </c>
      <c r="B80" s="153"/>
      <c r="C80" s="154" t="s">
        <v>676</v>
      </c>
      <c r="D80" s="155"/>
      <c r="E80" s="155"/>
      <c r="F80" s="153"/>
      <c r="G80" s="123">
        <v>0</v>
      </c>
      <c r="H80" s="124"/>
      <c r="I80" s="123">
        <v>293421981</v>
      </c>
      <c r="J80" s="89"/>
      <c r="K80" s="156">
        <v>0</v>
      </c>
      <c r="L80" s="153"/>
      <c r="M80" s="89"/>
      <c r="N80" s="156">
        <v>293421981</v>
      </c>
      <c r="O80" s="153"/>
      <c r="P80" s="89"/>
      <c r="Q80" s="3">
        <v>0</v>
      </c>
      <c r="R80" s="89"/>
      <c r="S80" s="3">
        <v>0</v>
      </c>
      <c r="T80" s="89"/>
      <c r="U80" s="157">
        <v>0</v>
      </c>
      <c r="V80" s="158"/>
      <c r="W80" s="89"/>
      <c r="X80" s="157">
        <f t="shared" ref="X80:X85" si="4">+N80/1000</f>
        <v>293421.98100000003</v>
      </c>
      <c r="Y80" s="158"/>
      <c r="AA80" s="124">
        <f t="shared" si="3"/>
        <v>0</v>
      </c>
      <c r="AB80" s="89" t="s">
        <v>674</v>
      </c>
      <c r="AE80" s="152" t="s">
        <v>675</v>
      </c>
      <c r="AF80" s="153"/>
      <c r="AG80" s="154" t="s">
        <v>676</v>
      </c>
      <c r="AH80" s="155"/>
      <c r="AI80" s="155"/>
      <c r="AJ80" s="153"/>
    </row>
    <row r="81" spans="1:39" ht="14.25" customHeight="1" x14ac:dyDescent="0.25">
      <c r="A81" s="152" t="s">
        <v>677</v>
      </c>
      <c r="B81" s="153"/>
      <c r="C81" s="154" t="s">
        <v>678</v>
      </c>
      <c r="D81" s="155"/>
      <c r="E81" s="155"/>
      <c r="F81" s="153"/>
      <c r="G81" s="123">
        <v>0</v>
      </c>
      <c r="H81" s="124"/>
      <c r="I81" s="123">
        <v>500000</v>
      </c>
      <c r="J81" s="89"/>
      <c r="K81" s="156">
        <v>0</v>
      </c>
      <c r="L81" s="153"/>
      <c r="M81" s="89"/>
      <c r="N81" s="156">
        <v>500000</v>
      </c>
      <c r="O81" s="153"/>
      <c r="P81" s="89"/>
      <c r="Q81" s="3">
        <v>0</v>
      </c>
      <c r="R81" s="89"/>
      <c r="S81" s="3">
        <v>0</v>
      </c>
      <c r="T81" s="89"/>
      <c r="U81" s="157">
        <v>0</v>
      </c>
      <c r="V81" s="158"/>
      <c r="W81" s="89"/>
      <c r="X81" s="157">
        <f t="shared" si="4"/>
        <v>500</v>
      </c>
      <c r="Y81" s="158"/>
      <c r="AA81" s="124">
        <f t="shared" si="3"/>
        <v>0</v>
      </c>
      <c r="AB81" s="89" t="s">
        <v>674</v>
      </c>
      <c r="AE81" s="152" t="s">
        <v>677</v>
      </c>
      <c r="AF81" s="153"/>
      <c r="AG81" s="154" t="s">
        <v>678</v>
      </c>
      <c r="AH81" s="155"/>
      <c r="AI81" s="155"/>
      <c r="AJ81" s="153"/>
    </row>
    <row r="82" spans="1:39" ht="14.25" customHeight="1" x14ac:dyDescent="0.25">
      <c r="A82" s="152" t="s">
        <v>679</v>
      </c>
      <c r="B82" s="153"/>
      <c r="C82" s="154" t="s">
        <v>680</v>
      </c>
      <c r="D82" s="155"/>
      <c r="E82" s="155"/>
      <c r="F82" s="153"/>
      <c r="G82" s="123">
        <v>0</v>
      </c>
      <c r="H82" s="124"/>
      <c r="I82" s="123">
        <v>1026200</v>
      </c>
      <c r="J82" s="89"/>
      <c r="K82" s="156">
        <v>0</v>
      </c>
      <c r="L82" s="153"/>
      <c r="M82" s="89"/>
      <c r="N82" s="156">
        <v>1026200</v>
      </c>
      <c r="O82" s="153"/>
      <c r="P82" s="89"/>
      <c r="Q82" s="3">
        <v>0</v>
      </c>
      <c r="R82" s="89"/>
      <c r="S82" s="3">
        <v>0</v>
      </c>
      <c r="T82" s="89"/>
      <c r="U82" s="157">
        <v>0</v>
      </c>
      <c r="V82" s="158"/>
      <c r="W82" s="89"/>
      <c r="X82" s="157">
        <f t="shared" si="4"/>
        <v>1026.2</v>
      </c>
      <c r="Y82" s="158"/>
      <c r="AA82" s="124">
        <f t="shared" si="3"/>
        <v>0</v>
      </c>
      <c r="AB82" s="89" t="s">
        <v>674</v>
      </c>
      <c r="AE82" s="152" t="s">
        <v>679</v>
      </c>
      <c r="AF82" s="153"/>
      <c r="AG82" s="154" t="s">
        <v>680</v>
      </c>
      <c r="AH82" s="155"/>
      <c r="AI82" s="155"/>
      <c r="AJ82" s="153"/>
    </row>
    <row r="83" spans="1:39" ht="14.25" customHeight="1" x14ac:dyDescent="0.25">
      <c r="A83" s="152" t="s">
        <v>681</v>
      </c>
      <c r="B83" s="153"/>
      <c r="C83" s="154" t="s">
        <v>682</v>
      </c>
      <c r="D83" s="155"/>
      <c r="E83" s="155"/>
      <c r="F83" s="153"/>
      <c r="G83" s="123">
        <v>0</v>
      </c>
      <c r="H83" s="124"/>
      <c r="I83" s="123">
        <v>1315880</v>
      </c>
      <c r="J83" s="89"/>
      <c r="K83" s="156">
        <v>0</v>
      </c>
      <c r="L83" s="153"/>
      <c r="M83" s="89"/>
      <c r="N83" s="156">
        <v>1315880</v>
      </c>
      <c r="O83" s="153"/>
      <c r="P83" s="89"/>
      <c r="Q83" s="3">
        <v>0</v>
      </c>
      <c r="R83" s="89"/>
      <c r="S83" s="3">
        <v>0</v>
      </c>
      <c r="T83" s="89"/>
      <c r="U83" s="157">
        <v>0</v>
      </c>
      <c r="V83" s="158"/>
      <c r="W83" s="89"/>
      <c r="X83" s="157">
        <f t="shared" si="4"/>
        <v>1315.88</v>
      </c>
      <c r="Y83" s="158"/>
      <c r="AA83" s="124">
        <f t="shared" si="3"/>
        <v>0</v>
      </c>
      <c r="AB83" s="89" t="s">
        <v>674</v>
      </c>
      <c r="AE83" s="152" t="s">
        <v>681</v>
      </c>
      <c r="AF83" s="153"/>
      <c r="AG83" s="154" t="s">
        <v>682</v>
      </c>
      <c r="AH83" s="155"/>
      <c r="AI83" s="155"/>
      <c r="AJ83" s="153"/>
    </row>
    <row r="84" spans="1:39" ht="14.25" customHeight="1" x14ac:dyDescent="0.25">
      <c r="A84" s="152" t="s">
        <v>1305</v>
      </c>
      <c r="B84" s="153"/>
      <c r="C84" s="154" t="s">
        <v>1306</v>
      </c>
      <c r="D84" s="155"/>
      <c r="E84" s="155"/>
      <c r="F84" s="153"/>
      <c r="G84" s="123">
        <v>5010000</v>
      </c>
      <c r="H84" s="124"/>
      <c r="I84" s="123">
        <v>13141500</v>
      </c>
      <c r="J84" s="89"/>
      <c r="K84" s="156">
        <v>0</v>
      </c>
      <c r="L84" s="153"/>
      <c r="M84" s="89"/>
      <c r="N84" s="156">
        <v>8131500</v>
      </c>
      <c r="O84" s="153"/>
      <c r="P84" s="89"/>
      <c r="Q84" s="3">
        <v>0</v>
      </c>
      <c r="R84" s="89"/>
      <c r="S84" s="3">
        <v>0</v>
      </c>
      <c r="T84" s="89"/>
      <c r="U84" s="157">
        <v>0</v>
      </c>
      <c r="V84" s="158"/>
      <c r="W84" s="89"/>
      <c r="X84" s="157">
        <f t="shared" si="4"/>
        <v>8131.5</v>
      </c>
      <c r="Y84" s="158"/>
      <c r="AA84" s="124">
        <f t="shared" si="3"/>
        <v>0</v>
      </c>
      <c r="AB84" s="89" t="s">
        <v>674</v>
      </c>
      <c r="AE84" s="152" t="s">
        <v>1305</v>
      </c>
      <c r="AF84" s="153"/>
      <c r="AG84" s="154" t="s">
        <v>1306</v>
      </c>
      <c r="AH84" s="155"/>
      <c r="AI84" s="155"/>
      <c r="AJ84" s="153"/>
    </row>
    <row r="85" spans="1:39" ht="14.25" customHeight="1" x14ac:dyDescent="0.25">
      <c r="A85" s="152" t="s">
        <v>1349</v>
      </c>
      <c r="B85" s="153"/>
      <c r="C85" s="154" t="s">
        <v>1350</v>
      </c>
      <c r="D85" s="155"/>
      <c r="E85" s="155"/>
      <c r="F85" s="153"/>
      <c r="G85" s="123">
        <v>0</v>
      </c>
      <c r="H85" s="124"/>
      <c r="I85" s="123">
        <v>32009913</v>
      </c>
      <c r="J85" s="89"/>
      <c r="K85" s="156">
        <v>0</v>
      </c>
      <c r="L85" s="153"/>
      <c r="M85" s="89"/>
      <c r="N85" s="156">
        <v>32009913</v>
      </c>
      <c r="O85" s="153"/>
      <c r="P85" s="89"/>
      <c r="Q85" s="3">
        <v>0</v>
      </c>
      <c r="R85" s="89"/>
      <c r="S85" s="3">
        <v>0</v>
      </c>
      <c r="T85" s="89"/>
      <c r="U85" s="157">
        <v>0</v>
      </c>
      <c r="V85" s="158"/>
      <c r="W85" s="89"/>
      <c r="X85" s="157">
        <f t="shared" si="4"/>
        <v>32009.913</v>
      </c>
      <c r="Y85" s="158"/>
      <c r="AA85" s="124">
        <f t="shared" si="3"/>
        <v>0</v>
      </c>
      <c r="AB85" s="89" t="s">
        <v>674</v>
      </c>
      <c r="AE85" s="152" t="s">
        <v>1349</v>
      </c>
      <c r="AF85" s="153"/>
      <c r="AG85" s="154" t="s">
        <v>1350</v>
      </c>
      <c r="AH85" s="155"/>
      <c r="AI85" s="155"/>
      <c r="AJ85" s="153"/>
    </row>
    <row r="86" spans="1:39" s="124" customFormat="1" ht="14.25" customHeight="1" x14ac:dyDescent="0.25">
      <c r="A86" s="152" t="s">
        <v>683</v>
      </c>
      <c r="B86" s="153"/>
      <c r="C86" s="154" t="s">
        <v>684</v>
      </c>
      <c r="D86" s="155"/>
      <c r="E86" s="155"/>
      <c r="F86" s="153"/>
      <c r="G86" s="123">
        <v>86305898</v>
      </c>
      <c r="I86" s="123">
        <v>281895980</v>
      </c>
      <c r="J86" s="89"/>
      <c r="K86" s="156">
        <v>0</v>
      </c>
      <c r="L86" s="153"/>
      <c r="M86" s="89"/>
      <c r="N86" s="156">
        <v>195590082</v>
      </c>
      <c r="O86" s="153"/>
      <c r="P86" s="89"/>
      <c r="Q86" s="3">
        <v>0</v>
      </c>
      <c r="R86" s="89"/>
      <c r="S86" s="3">
        <v>0</v>
      </c>
      <c r="T86" s="89"/>
      <c r="U86" s="157">
        <v>0</v>
      </c>
      <c r="V86" s="158"/>
      <c r="W86" s="89"/>
      <c r="X86" s="157">
        <f>+N86/1000+13155</f>
        <v>208745.08199999999</v>
      </c>
      <c r="Y86" s="158"/>
      <c r="Z86"/>
      <c r="AA86" s="124">
        <f t="shared" si="3"/>
        <v>0</v>
      </c>
      <c r="AB86" s="89" t="s">
        <v>674</v>
      </c>
      <c r="AE86" s="152" t="s">
        <v>683</v>
      </c>
      <c r="AF86" s="153"/>
      <c r="AG86" s="154" t="s">
        <v>684</v>
      </c>
      <c r="AH86" s="155"/>
      <c r="AI86" s="155"/>
      <c r="AJ86" s="153"/>
      <c r="AK86" s="103"/>
      <c r="AL86" s="103"/>
      <c r="AM86" s="103"/>
    </row>
    <row r="87" spans="1:39" s="124" customFormat="1" ht="14.25" customHeight="1" x14ac:dyDescent="0.25">
      <c r="A87" s="152" t="s">
        <v>37</v>
      </c>
      <c r="B87" s="153"/>
      <c r="C87" s="154" t="s">
        <v>38</v>
      </c>
      <c r="D87" s="155"/>
      <c r="E87" s="155"/>
      <c r="F87" s="153"/>
      <c r="G87" s="3">
        <v>3610420908</v>
      </c>
      <c r="H87" s="89"/>
      <c r="I87" s="123">
        <v>7485018</v>
      </c>
      <c r="J87" s="89"/>
      <c r="K87" s="157">
        <v>3602935890</v>
      </c>
      <c r="L87" s="158"/>
      <c r="M87" s="89"/>
      <c r="N87" s="156">
        <v>0</v>
      </c>
      <c r="O87" s="153"/>
      <c r="P87" s="89"/>
      <c r="Q87" s="3">
        <v>0</v>
      </c>
      <c r="R87" s="89"/>
      <c r="S87" s="3">
        <v>0</v>
      </c>
      <c r="T87" s="89"/>
      <c r="U87" s="157">
        <f>+K87/1000</f>
        <v>3602935.89</v>
      </c>
      <c r="V87" s="158"/>
      <c r="W87" s="89"/>
      <c r="X87" s="157">
        <v>0</v>
      </c>
      <c r="Y87" s="158"/>
      <c r="Z87"/>
      <c r="AA87">
        <f>+AE87-A87</f>
        <v>0</v>
      </c>
      <c r="AB87" s="89" t="str">
        <f>+VLOOKUP(A87,[2]Balance!$AA$237:$AB$412,2,FALSE)</f>
        <v>SSS.21.01.001.001.000</v>
      </c>
      <c r="AE87" s="152" t="s">
        <v>37</v>
      </c>
      <c r="AF87" s="153"/>
      <c r="AG87" s="154" t="s">
        <v>40</v>
      </c>
      <c r="AH87" s="155"/>
      <c r="AI87" s="155"/>
      <c r="AJ87" s="153"/>
      <c r="AK87" s="103">
        <v>19369802</v>
      </c>
      <c r="AL87" s="103">
        <v>165862</v>
      </c>
      <c r="AM87" s="103">
        <v>19203940</v>
      </c>
    </row>
    <row r="88" spans="1:39" s="124" customFormat="1" ht="14.25" customHeight="1" x14ac:dyDescent="0.25">
      <c r="A88" s="152" t="s">
        <v>39</v>
      </c>
      <c r="B88" s="153"/>
      <c r="C88" s="154" t="s">
        <v>40</v>
      </c>
      <c r="D88" s="155"/>
      <c r="E88" s="155"/>
      <c r="F88" s="153"/>
      <c r="G88" s="123">
        <v>19369802</v>
      </c>
      <c r="I88" s="123">
        <v>165862</v>
      </c>
      <c r="K88" s="157">
        <v>19203940</v>
      </c>
      <c r="L88" s="158"/>
      <c r="N88" s="156">
        <v>0</v>
      </c>
      <c r="O88" s="153"/>
      <c r="Q88" s="123">
        <v>0</v>
      </c>
      <c r="S88" s="123">
        <v>0</v>
      </c>
      <c r="U88" s="157">
        <f t="shared" ref="U88:U151" si="5">+K88/1000</f>
        <v>19203.939999999999</v>
      </c>
      <c r="V88" s="158"/>
      <c r="X88" s="157">
        <v>0</v>
      </c>
      <c r="Y88" s="158"/>
      <c r="AA88" s="124">
        <f>+AE88-A88</f>
        <v>0</v>
      </c>
      <c r="AB88" s="124" t="str">
        <f>+VLOOKUP(A88,[2]Balance!$AA$237:$AB$412,2,FALSE)</f>
        <v>SSS.21.01.001.001.000</v>
      </c>
      <c r="AE88" s="152" t="s">
        <v>39</v>
      </c>
      <c r="AF88" s="153"/>
      <c r="AG88" s="154" t="s">
        <v>42</v>
      </c>
      <c r="AH88" s="155"/>
      <c r="AI88" s="155"/>
      <c r="AJ88" s="153"/>
      <c r="AK88" s="103">
        <v>18210000</v>
      </c>
      <c r="AL88" s="103">
        <v>0</v>
      </c>
      <c r="AM88" s="103">
        <v>18210000</v>
      </c>
    </row>
    <row r="89" spans="1:39" s="124" customFormat="1" ht="14.25" customHeight="1" x14ac:dyDescent="0.25">
      <c r="A89" s="152" t="s">
        <v>41</v>
      </c>
      <c r="B89" s="153"/>
      <c r="C89" s="154" t="s">
        <v>42</v>
      </c>
      <c r="D89" s="155"/>
      <c r="E89" s="155"/>
      <c r="F89" s="153"/>
      <c r="G89" s="123">
        <v>18210000</v>
      </c>
      <c r="I89" s="123">
        <v>0</v>
      </c>
      <c r="K89" s="157">
        <v>18210000</v>
      </c>
      <c r="L89" s="158"/>
      <c r="N89" s="156">
        <v>0</v>
      </c>
      <c r="O89" s="153"/>
      <c r="Q89" s="123">
        <v>0</v>
      </c>
      <c r="S89" s="123">
        <v>0</v>
      </c>
      <c r="U89" s="157">
        <f t="shared" si="5"/>
        <v>18210</v>
      </c>
      <c r="V89" s="158"/>
      <c r="X89" s="157">
        <v>0</v>
      </c>
      <c r="Y89" s="158"/>
      <c r="AA89" s="124">
        <f>+AE89-A89</f>
        <v>0</v>
      </c>
      <c r="AB89" s="124" t="str">
        <f>+VLOOKUP(A89,[2]Balance!$AA$237:$AB$412,2,FALSE)</f>
        <v>SSS.21.01.001.001.000</v>
      </c>
      <c r="AE89" s="152" t="s">
        <v>41</v>
      </c>
      <c r="AF89" s="153"/>
      <c r="AG89" s="154" t="s">
        <v>44</v>
      </c>
      <c r="AH89" s="155"/>
      <c r="AI89" s="155"/>
      <c r="AJ89" s="153"/>
      <c r="AK89" s="103">
        <v>4160216</v>
      </c>
      <c r="AL89" s="103">
        <v>791304</v>
      </c>
      <c r="AM89" s="103">
        <v>3368912</v>
      </c>
    </row>
    <row r="90" spans="1:39" s="124" customFormat="1" ht="14.25" customHeight="1" x14ac:dyDescent="0.25">
      <c r="A90" s="152" t="s">
        <v>43</v>
      </c>
      <c r="B90" s="153"/>
      <c r="C90" s="154" t="s">
        <v>44</v>
      </c>
      <c r="D90" s="155"/>
      <c r="E90" s="155"/>
      <c r="F90" s="153"/>
      <c r="G90" s="123">
        <v>4160216</v>
      </c>
      <c r="I90" s="123">
        <v>791304</v>
      </c>
      <c r="K90" s="157">
        <v>3368912</v>
      </c>
      <c r="L90" s="158"/>
      <c r="N90" s="156">
        <v>0</v>
      </c>
      <c r="O90" s="153"/>
      <c r="Q90" s="123">
        <v>0</v>
      </c>
      <c r="S90" s="123">
        <v>0</v>
      </c>
      <c r="U90" s="157">
        <f t="shared" si="5"/>
        <v>3368.9119999999998</v>
      </c>
      <c r="V90" s="158"/>
      <c r="X90" s="157">
        <v>0</v>
      </c>
      <c r="Y90" s="158"/>
      <c r="AA90" s="124">
        <f>+AE90-A90</f>
        <v>0</v>
      </c>
      <c r="AB90" s="124" t="str">
        <f>+VLOOKUP(A90,[2]Balance!$AA$237:$AB$412,2,FALSE)</f>
        <v>SSS.21.01.001.001.000</v>
      </c>
      <c r="AE90" s="152" t="s">
        <v>43</v>
      </c>
      <c r="AF90" s="153"/>
      <c r="AG90" s="154" t="s">
        <v>687</v>
      </c>
      <c r="AH90" s="155"/>
      <c r="AI90" s="155"/>
      <c r="AJ90" s="153"/>
      <c r="AK90" s="103">
        <v>83381760</v>
      </c>
      <c r="AL90" s="103">
        <v>0</v>
      </c>
      <c r="AM90" s="103">
        <v>83381760</v>
      </c>
    </row>
    <row r="91" spans="1:39" s="124" customFormat="1" ht="14.25" customHeight="1" x14ac:dyDescent="0.25">
      <c r="A91" s="152" t="s">
        <v>686</v>
      </c>
      <c r="B91" s="153"/>
      <c r="C91" s="154" t="s">
        <v>687</v>
      </c>
      <c r="D91" s="155"/>
      <c r="E91" s="155"/>
      <c r="F91" s="153"/>
      <c r="G91" s="123">
        <v>83381760</v>
      </c>
      <c r="I91" s="123">
        <v>0</v>
      </c>
      <c r="K91" s="157">
        <v>83381760</v>
      </c>
      <c r="L91" s="158"/>
      <c r="N91" s="156">
        <v>0</v>
      </c>
      <c r="O91" s="153"/>
      <c r="Q91" s="123">
        <v>0</v>
      </c>
      <c r="S91" s="123">
        <v>0</v>
      </c>
      <c r="U91" s="157">
        <f t="shared" si="5"/>
        <v>83381.759999999995</v>
      </c>
      <c r="V91" s="158"/>
      <c r="X91" s="157">
        <v>0</v>
      </c>
      <c r="Y91" s="158"/>
      <c r="AA91" s="124">
        <f>+AE91-A91</f>
        <v>0</v>
      </c>
      <c r="AB91" s="124" t="str">
        <f>+VLOOKUP(A91,[2]Balance!$AA$237:$AB$412,2,FALSE)</f>
        <v>SSS.21.01.001.009.999</v>
      </c>
      <c r="AE91" s="152" t="s">
        <v>686</v>
      </c>
      <c r="AF91" s="153"/>
      <c r="AG91" s="154" t="s">
        <v>46</v>
      </c>
      <c r="AH91" s="155"/>
      <c r="AI91" s="155"/>
      <c r="AJ91" s="153"/>
      <c r="AK91" s="103">
        <v>11841083</v>
      </c>
      <c r="AL91" s="103">
        <v>5633814</v>
      </c>
      <c r="AM91" s="103">
        <v>6207269</v>
      </c>
    </row>
    <row r="92" spans="1:39" s="124" customFormat="1" ht="14.25" customHeight="1" x14ac:dyDescent="0.25">
      <c r="A92" s="152" t="s">
        <v>45</v>
      </c>
      <c r="B92" s="153"/>
      <c r="C92" s="154" t="s">
        <v>46</v>
      </c>
      <c r="D92" s="155"/>
      <c r="E92" s="155"/>
      <c r="F92" s="153"/>
      <c r="G92" s="123">
        <v>11841083</v>
      </c>
      <c r="I92" s="123">
        <v>5633814</v>
      </c>
      <c r="K92" s="157">
        <v>6207269</v>
      </c>
      <c r="L92" s="158"/>
      <c r="N92" s="156">
        <v>0</v>
      </c>
      <c r="O92" s="153"/>
      <c r="Q92" s="123">
        <v>0</v>
      </c>
      <c r="S92" s="123">
        <v>0</v>
      </c>
      <c r="U92" s="157">
        <f t="shared" si="5"/>
        <v>6207.2690000000002</v>
      </c>
      <c r="V92" s="158"/>
      <c r="X92" s="157">
        <v>0</v>
      </c>
      <c r="Y92" s="158"/>
      <c r="AA92" s="124">
        <f>+AE92-A92</f>
        <v>0</v>
      </c>
      <c r="AB92" s="124" t="str">
        <f>+VLOOKUP(A92,[2]Balance!$AA$237:$AB$412,2,FALSE)</f>
        <v>SSS.21.01.001.009.999</v>
      </c>
      <c r="AE92" s="152" t="s">
        <v>45</v>
      </c>
      <c r="AF92" s="153"/>
      <c r="AG92" s="154" t="s">
        <v>48</v>
      </c>
      <c r="AH92" s="155"/>
      <c r="AI92" s="155"/>
      <c r="AJ92" s="153"/>
      <c r="AK92" s="103">
        <v>62680838</v>
      </c>
      <c r="AL92" s="103">
        <v>0</v>
      </c>
      <c r="AM92" s="103">
        <v>62680838</v>
      </c>
    </row>
    <row r="93" spans="1:39" s="124" customFormat="1" ht="14.25" customHeight="1" x14ac:dyDescent="0.25">
      <c r="A93" s="152" t="s">
        <v>47</v>
      </c>
      <c r="B93" s="153"/>
      <c r="C93" s="154" t="s">
        <v>48</v>
      </c>
      <c r="D93" s="155"/>
      <c r="E93" s="155"/>
      <c r="F93" s="153"/>
      <c r="G93" s="123">
        <v>62680838</v>
      </c>
      <c r="I93" s="123">
        <v>0</v>
      </c>
      <c r="K93" s="157">
        <v>62680838</v>
      </c>
      <c r="L93" s="158"/>
      <c r="N93" s="156">
        <v>0</v>
      </c>
      <c r="O93" s="153"/>
      <c r="Q93" s="123">
        <v>0</v>
      </c>
      <c r="S93" s="123">
        <v>0</v>
      </c>
      <c r="U93" s="157">
        <f t="shared" si="5"/>
        <v>62680.838000000003</v>
      </c>
      <c r="V93" s="158"/>
      <c r="X93" s="157">
        <v>0</v>
      </c>
      <c r="Y93" s="158"/>
      <c r="AA93" s="124">
        <f>+AE93-A93</f>
        <v>0</v>
      </c>
      <c r="AB93" s="124" t="str">
        <f>+VLOOKUP(A93,[2]Balance!$AA$237:$AB$412,2,FALSE)</f>
        <v>SSS.21.01.001.011.001</v>
      </c>
      <c r="AE93" s="152" t="s">
        <v>47</v>
      </c>
      <c r="AF93" s="153"/>
      <c r="AG93" s="154" t="s">
        <v>50</v>
      </c>
      <c r="AH93" s="155"/>
      <c r="AI93" s="155"/>
      <c r="AJ93" s="153"/>
      <c r="AK93" s="103">
        <v>60354670</v>
      </c>
      <c r="AL93" s="103">
        <v>0</v>
      </c>
      <c r="AM93" s="103">
        <v>60354670</v>
      </c>
    </row>
    <row r="94" spans="1:39" s="124" customFormat="1" ht="14.25" customHeight="1" x14ac:dyDescent="0.25">
      <c r="A94" s="152" t="s">
        <v>49</v>
      </c>
      <c r="B94" s="153"/>
      <c r="C94" s="154" t="s">
        <v>50</v>
      </c>
      <c r="D94" s="155"/>
      <c r="E94" s="155"/>
      <c r="F94" s="153"/>
      <c r="G94" s="123">
        <v>60354670</v>
      </c>
      <c r="I94" s="123">
        <v>0</v>
      </c>
      <c r="K94" s="157">
        <v>60354670</v>
      </c>
      <c r="L94" s="158"/>
      <c r="N94" s="156">
        <v>0</v>
      </c>
      <c r="O94" s="153"/>
      <c r="Q94" s="123">
        <v>0</v>
      </c>
      <c r="S94" s="123">
        <v>0</v>
      </c>
      <c r="U94" s="157">
        <f t="shared" si="5"/>
        <v>60354.67</v>
      </c>
      <c r="V94" s="158"/>
      <c r="X94" s="157">
        <v>0</v>
      </c>
      <c r="Y94" s="158"/>
      <c r="AA94" s="124">
        <f>+AE94-A94</f>
        <v>0</v>
      </c>
      <c r="AB94" s="124" t="str">
        <f>+VLOOKUP(A94,[2]Balance!$AA$237:$AB$412,2,FALSE)</f>
        <v>SSS.21.01.001.014.999</v>
      </c>
      <c r="AE94" s="152" t="s">
        <v>49</v>
      </c>
      <c r="AF94" s="153"/>
      <c r="AG94" s="154" t="s">
        <v>53</v>
      </c>
      <c r="AH94" s="155"/>
      <c r="AI94" s="155"/>
      <c r="AJ94" s="153"/>
      <c r="AK94" s="103">
        <v>159746022</v>
      </c>
      <c r="AL94" s="103">
        <v>0</v>
      </c>
      <c r="AM94" s="103">
        <v>159746022</v>
      </c>
    </row>
    <row r="95" spans="1:39" s="124" customFormat="1" ht="14.25" customHeight="1" x14ac:dyDescent="0.25">
      <c r="A95" s="152" t="s">
        <v>52</v>
      </c>
      <c r="B95" s="153"/>
      <c r="C95" s="154" t="s">
        <v>53</v>
      </c>
      <c r="D95" s="155"/>
      <c r="E95" s="155"/>
      <c r="F95" s="153"/>
      <c r="G95" s="123">
        <v>159746022</v>
      </c>
      <c r="I95" s="123">
        <v>0</v>
      </c>
      <c r="K95" s="157">
        <v>159746022</v>
      </c>
      <c r="L95" s="158"/>
      <c r="N95" s="156">
        <v>0</v>
      </c>
      <c r="O95" s="153"/>
      <c r="Q95" s="123">
        <v>0</v>
      </c>
      <c r="S95" s="123">
        <v>0</v>
      </c>
      <c r="U95" s="157">
        <f t="shared" si="5"/>
        <v>159746.022</v>
      </c>
      <c r="V95" s="158"/>
      <c r="X95" s="157">
        <v>0</v>
      </c>
      <c r="Y95" s="158"/>
      <c r="AA95" s="124">
        <f>+AE95-A95</f>
        <v>0</v>
      </c>
      <c r="AB95" s="124" t="str">
        <f>+VLOOKUP(A95,[2]Balance!$AA$237:$AB$412,2,FALSE)</f>
        <v>SSS.21.01.001.019.002</v>
      </c>
      <c r="AE95" s="152" t="s">
        <v>52</v>
      </c>
      <c r="AF95" s="153"/>
      <c r="AG95" s="154" t="s">
        <v>694</v>
      </c>
      <c r="AH95" s="155"/>
      <c r="AI95" s="155"/>
      <c r="AJ95" s="153"/>
      <c r="AK95" s="103">
        <v>145653089</v>
      </c>
      <c r="AL95" s="103">
        <v>0</v>
      </c>
      <c r="AM95" s="103">
        <v>145653089</v>
      </c>
    </row>
    <row r="96" spans="1:39" s="124" customFormat="1" ht="14.25" customHeight="1" x14ac:dyDescent="0.25">
      <c r="A96" s="152" t="s">
        <v>693</v>
      </c>
      <c r="B96" s="153"/>
      <c r="C96" s="154" t="s">
        <v>694</v>
      </c>
      <c r="D96" s="155"/>
      <c r="E96" s="155"/>
      <c r="F96" s="153"/>
      <c r="G96" s="123">
        <v>145653089</v>
      </c>
      <c r="I96" s="123">
        <v>0</v>
      </c>
      <c r="K96" s="157">
        <v>145653089</v>
      </c>
      <c r="L96" s="158"/>
      <c r="N96" s="156">
        <v>0</v>
      </c>
      <c r="O96" s="153"/>
      <c r="Q96" s="123">
        <v>0</v>
      </c>
      <c r="S96" s="123">
        <v>0</v>
      </c>
      <c r="U96" s="157">
        <f t="shared" si="5"/>
        <v>145653.08900000001</v>
      </c>
      <c r="V96" s="158"/>
      <c r="X96" s="157">
        <v>0</v>
      </c>
      <c r="Y96" s="158"/>
      <c r="AA96" s="124">
        <f>+AE96-A96</f>
        <v>0</v>
      </c>
      <c r="AB96" s="124" t="str">
        <f>+VLOOKUP(A96,[2]Balance!$AA$237:$AB$412,2,FALSE)</f>
        <v>SSS.21.01.001.031.002</v>
      </c>
      <c r="AE96" s="152" t="s">
        <v>693</v>
      </c>
      <c r="AF96" s="153"/>
      <c r="AG96" s="154" t="s">
        <v>697</v>
      </c>
      <c r="AH96" s="155"/>
      <c r="AI96" s="155"/>
      <c r="AJ96" s="153"/>
      <c r="AK96" s="103">
        <v>3518183981</v>
      </c>
      <c r="AL96" s="103">
        <v>0</v>
      </c>
      <c r="AM96" s="103">
        <v>3518183981</v>
      </c>
    </row>
    <row r="97" spans="1:39" s="124" customFormat="1" ht="14.25" customHeight="1" x14ac:dyDescent="0.25">
      <c r="A97" s="152" t="s">
        <v>696</v>
      </c>
      <c r="B97" s="153"/>
      <c r="C97" s="154" t="s">
        <v>697</v>
      </c>
      <c r="D97" s="155"/>
      <c r="E97" s="155"/>
      <c r="F97" s="153"/>
      <c r="G97" s="123">
        <v>3518183981</v>
      </c>
      <c r="I97" s="123">
        <v>0</v>
      </c>
      <c r="K97" s="157">
        <v>3518183981</v>
      </c>
      <c r="L97" s="158"/>
      <c r="N97" s="156">
        <v>0</v>
      </c>
      <c r="O97" s="153"/>
      <c r="Q97" s="123">
        <v>0</v>
      </c>
      <c r="S97" s="123">
        <v>0</v>
      </c>
      <c r="U97" s="157">
        <f t="shared" si="5"/>
        <v>3518183.9810000001</v>
      </c>
      <c r="V97" s="158"/>
      <c r="X97" s="157">
        <v>0</v>
      </c>
      <c r="Y97" s="158"/>
      <c r="AA97" s="124">
        <f>+AE97-A97</f>
        <v>0</v>
      </c>
      <c r="AB97" s="124" t="str">
        <f>+VLOOKUP(A97,[2]Balance!$AA$237:$AB$412,2,FALSE)</f>
        <v>SSS.21.01.001.044.001</v>
      </c>
      <c r="AE97" s="152" t="s">
        <v>696</v>
      </c>
      <c r="AF97" s="153"/>
      <c r="AG97" s="154" t="s">
        <v>700</v>
      </c>
      <c r="AH97" s="155"/>
      <c r="AI97" s="155"/>
      <c r="AJ97" s="153"/>
      <c r="AK97" s="103">
        <v>6878682</v>
      </c>
      <c r="AL97" s="103">
        <v>0</v>
      </c>
      <c r="AM97" s="103">
        <v>6878682</v>
      </c>
    </row>
    <row r="98" spans="1:39" s="124" customFormat="1" ht="14.25" customHeight="1" x14ac:dyDescent="0.25">
      <c r="A98" s="152" t="s">
        <v>699</v>
      </c>
      <c r="B98" s="153"/>
      <c r="C98" s="154" t="s">
        <v>700</v>
      </c>
      <c r="D98" s="155"/>
      <c r="E98" s="155"/>
      <c r="F98" s="153"/>
      <c r="G98" s="123">
        <v>6878682</v>
      </c>
      <c r="I98" s="123">
        <v>0</v>
      </c>
      <c r="K98" s="157">
        <v>6878682</v>
      </c>
      <c r="L98" s="158"/>
      <c r="N98" s="156">
        <v>0</v>
      </c>
      <c r="O98" s="153"/>
      <c r="Q98" s="123">
        <v>0</v>
      </c>
      <c r="S98" s="123">
        <v>0</v>
      </c>
      <c r="U98" s="157">
        <f t="shared" si="5"/>
        <v>6878.6819999999998</v>
      </c>
      <c r="V98" s="158"/>
      <c r="X98" s="157">
        <v>0</v>
      </c>
      <c r="Y98" s="158"/>
      <c r="AA98" s="124">
        <f>+AE98-A98</f>
        <v>0</v>
      </c>
      <c r="AB98" s="124" t="str">
        <f>+VLOOKUP(A98,[2]Balance!$AA$237:$AB$412,2,FALSE)</f>
        <v>SSS.21.01.001.999.000</v>
      </c>
      <c r="AE98" s="152" t="s">
        <v>699</v>
      </c>
      <c r="AF98" s="153"/>
      <c r="AG98" s="154" t="s">
        <v>55</v>
      </c>
      <c r="AH98" s="155"/>
      <c r="AI98" s="155"/>
      <c r="AJ98" s="153"/>
      <c r="AK98" s="103">
        <v>550025</v>
      </c>
      <c r="AL98" s="103">
        <v>0</v>
      </c>
      <c r="AM98" s="103">
        <v>550025</v>
      </c>
    </row>
    <row r="99" spans="1:39" s="124" customFormat="1" ht="14.25" customHeight="1" x14ac:dyDescent="0.25">
      <c r="A99" s="152" t="s">
        <v>54</v>
      </c>
      <c r="B99" s="153"/>
      <c r="C99" s="154" t="s">
        <v>55</v>
      </c>
      <c r="D99" s="155"/>
      <c r="E99" s="155"/>
      <c r="F99" s="153"/>
      <c r="G99" s="123">
        <v>550025</v>
      </c>
      <c r="I99" s="123">
        <v>0</v>
      </c>
      <c r="K99" s="157">
        <v>550025</v>
      </c>
      <c r="L99" s="158"/>
      <c r="N99" s="156">
        <v>0</v>
      </c>
      <c r="O99" s="153"/>
      <c r="Q99" s="123">
        <v>0</v>
      </c>
      <c r="S99" s="123">
        <v>0</v>
      </c>
      <c r="U99" s="157">
        <f t="shared" si="5"/>
        <v>550.02499999999998</v>
      </c>
      <c r="V99" s="158"/>
      <c r="X99" s="157">
        <v>0</v>
      </c>
      <c r="Y99" s="158"/>
      <c r="AA99" s="124">
        <f>+AE99-A99</f>
        <v>0</v>
      </c>
      <c r="AB99" s="124" t="str">
        <f>+VLOOKUP(A99,[2]Balance!$AA$237:$AB$412,2,FALSE)</f>
        <v>SSS.21.01.001.999.000</v>
      </c>
      <c r="AE99" s="152" t="s">
        <v>54</v>
      </c>
      <c r="AF99" s="153"/>
      <c r="AG99" s="154" t="s">
        <v>57</v>
      </c>
      <c r="AH99" s="155"/>
      <c r="AI99" s="155"/>
      <c r="AJ99" s="153"/>
      <c r="AK99" s="103">
        <v>2293733</v>
      </c>
      <c r="AL99" s="103">
        <v>0</v>
      </c>
      <c r="AM99" s="103">
        <v>2293733</v>
      </c>
    </row>
    <row r="100" spans="1:39" s="124" customFormat="1" ht="14.25" customHeight="1" x14ac:dyDescent="0.25">
      <c r="A100" s="152" t="s">
        <v>56</v>
      </c>
      <c r="B100" s="153"/>
      <c r="C100" s="154" t="s">
        <v>57</v>
      </c>
      <c r="D100" s="155"/>
      <c r="E100" s="155"/>
      <c r="F100" s="153"/>
      <c r="G100" s="123">
        <v>2293733</v>
      </c>
      <c r="I100" s="123">
        <v>0</v>
      </c>
      <c r="K100" s="157">
        <v>2293733</v>
      </c>
      <c r="L100" s="158"/>
      <c r="N100" s="156">
        <v>0</v>
      </c>
      <c r="O100" s="153"/>
      <c r="Q100" s="123">
        <v>0</v>
      </c>
      <c r="S100" s="123">
        <v>0</v>
      </c>
      <c r="U100" s="157">
        <f t="shared" si="5"/>
        <v>2293.7330000000002</v>
      </c>
      <c r="V100" s="158"/>
      <c r="X100" s="157">
        <v>0</v>
      </c>
      <c r="Y100" s="158"/>
      <c r="AA100" s="124">
        <f>+AE100-A100</f>
        <v>0</v>
      </c>
      <c r="AB100" s="124" t="str">
        <f>+VLOOKUP(A100,[2]Balance!$AA$237:$AB$412,2,FALSE)</f>
        <v>SSS.21.01.002.002.000</v>
      </c>
      <c r="AE100" s="152" t="s">
        <v>56</v>
      </c>
      <c r="AF100" s="153"/>
      <c r="AG100" s="154" t="s">
        <v>59</v>
      </c>
      <c r="AH100" s="155"/>
      <c r="AI100" s="155"/>
      <c r="AJ100" s="153"/>
      <c r="AK100" s="103">
        <v>109160240</v>
      </c>
      <c r="AL100" s="103">
        <v>0</v>
      </c>
      <c r="AM100" s="103">
        <v>109160240</v>
      </c>
    </row>
    <row r="101" spans="1:39" s="124" customFormat="1" ht="14.25" customHeight="1" x14ac:dyDescent="0.25">
      <c r="A101" s="152" t="s">
        <v>58</v>
      </c>
      <c r="B101" s="153"/>
      <c r="C101" s="154" t="s">
        <v>59</v>
      </c>
      <c r="D101" s="155"/>
      <c r="E101" s="155"/>
      <c r="F101" s="153"/>
      <c r="G101" s="123">
        <v>109160240</v>
      </c>
      <c r="I101" s="123">
        <v>0</v>
      </c>
      <c r="K101" s="157">
        <v>109160240</v>
      </c>
      <c r="L101" s="158"/>
      <c r="N101" s="156">
        <v>0</v>
      </c>
      <c r="O101" s="153"/>
      <c r="Q101" s="123">
        <v>0</v>
      </c>
      <c r="S101" s="123">
        <v>0</v>
      </c>
      <c r="U101" s="157">
        <f t="shared" si="5"/>
        <v>109160.24</v>
      </c>
      <c r="V101" s="158"/>
      <c r="X101" s="157">
        <v>0</v>
      </c>
      <c r="Y101" s="158"/>
      <c r="AA101" s="124">
        <f>+AE101-A101</f>
        <v>0</v>
      </c>
      <c r="AB101" s="124" t="str">
        <f>+VLOOKUP(A101,[2]Balance!$AA$237:$AB$412,2,FALSE)</f>
        <v>SSS.21.01.002.002.000</v>
      </c>
      <c r="AE101" s="152" t="s">
        <v>58</v>
      </c>
      <c r="AF101" s="153"/>
      <c r="AG101" s="154" t="s">
        <v>61</v>
      </c>
      <c r="AH101" s="155"/>
      <c r="AI101" s="155"/>
      <c r="AJ101" s="153"/>
      <c r="AK101" s="103">
        <v>132050076</v>
      </c>
      <c r="AL101" s="103">
        <v>0</v>
      </c>
      <c r="AM101" s="103">
        <v>132050076</v>
      </c>
    </row>
    <row r="102" spans="1:39" s="124" customFormat="1" ht="14.25" customHeight="1" x14ac:dyDescent="0.25">
      <c r="A102" s="152" t="s">
        <v>60</v>
      </c>
      <c r="B102" s="153"/>
      <c r="C102" s="154" t="s">
        <v>61</v>
      </c>
      <c r="D102" s="155"/>
      <c r="E102" s="155"/>
      <c r="F102" s="153"/>
      <c r="G102" s="123">
        <v>132050076</v>
      </c>
      <c r="I102" s="123">
        <v>0</v>
      </c>
      <c r="K102" s="157">
        <v>132050076</v>
      </c>
      <c r="L102" s="158"/>
      <c r="N102" s="156">
        <v>0</v>
      </c>
      <c r="O102" s="153"/>
      <c r="Q102" s="123">
        <v>0</v>
      </c>
      <c r="S102" s="123">
        <v>0</v>
      </c>
      <c r="U102" s="157">
        <f t="shared" si="5"/>
        <v>132050.076</v>
      </c>
      <c r="V102" s="158"/>
      <c r="X102" s="157">
        <v>0</v>
      </c>
      <c r="Y102" s="158"/>
      <c r="AA102" s="124">
        <f>+AE102-A102</f>
        <v>0</v>
      </c>
      <c r="AB102" s="124" t="str">
        <f>+VLOOKUP(A102,[2]Balance!$AA$237:$AB$412,2,FALSE)</f>
        <v>SSS.21.01.002.002.000</v>
      </c>
      <c r="AE102" s="152" t="s">
        <v>60</v>
      </c>
      <c r="AF102" s="153"/>
      <c r="AG102" s="154" t="s">
        <v>704</v>
      </c>
      <c r="AH102" s="155"/>
      <c r="AI102" s="155"/>
      <c r="AJ102" s="153"/>
      <c r="AK102" s="103">
        <v>1067490293</v>
      </c>
      <c r="AL102" s="103">
        <v>0</v>
      </c>
      <c r="AM102" s="103">
        <v>1067490293</v>
      </c>
    </row>
    <row r="103" spans="1:39" s="124" customFormat="1" ht="14.25" customHeight="1" x14ac:dyDescent="0.25">
      <c r="A103" s="152" t="s">
        <v>703</v>
      </c>
      <c r="B103" s="153"/>
      <c r="C103" s="154" t="s">
        <v>704</v>
      </c>
      <c r="D103" s="155"/>
      <c r="E103" s="155"/>
      <c r="F103" s="153"/>
      <c r="G103" s="123">
        <v>1067490293</v>
      </c>
      <c r="I103" s="123">
        <v>0</v>
      </c>
      <c r="K103" s="157">
        <v>1067490293</v>
      </c>
      <c r="L103" s="158"/>
      <c r="N103" s="156">
        <v>0</v>
      </c>
      <c r="O103" s="153"/>
      <c r="Q103" s="123">
        <v>0</v>
      </c>
      <c r="S103" s="123">
        <v>0</v>
      </c>
      <c r="U103" s="157">
        <f t="shared" si="5"/>
        <v>1067490.2930000001</v>
      </c>
      <c r="V103" s="158"/>
      <c r="X103" s="157">
        <v>0</v>
      </c>
      <c r="Y103" s="158"/>
      <c r="AA103" s="124">
        <f>+AE103-A103</f>
        <v>0</v>
      </c>
      <c r="AB103" s="124" t="str">
        <f>+VLOOKUP(A103,[2]Balance!$AA$237:$AB$412,2,FALSE)</f>
        <v>SSS.21.01.003.002.000</v>
      </c>
      <c r="AE103" s="152" t="s">
        <v>703</v>
      </c>
      <c r="AF103" s="153"/>
      <c r="AG103" s="154" t="s">
        <v>63</v>
      </c>
      <c r="AH103" s="155"/>
      <c r="AI103" s="155"/>
      <c r="AJ103" s="153"/>
      <c r="AK103" s="103">
        <v>271507021</v>
      </c>
      <c r="AL103" s="103">
        <v>0</v>
      </c>
      <c r="AM103" s="103">
        <v>271507021</v>
      </c>
    </row>
    <row r="104" spans="1:39" s="124" customFormat="1" ht="14.25" customHeight="1" x14ac:dyDescent="0.25">
      <c r="A104" s="152" t="s">
        <v>62</v>
      </c>
      <c r="B104" s="153"/>
      <c r="C104" s="154" t="s">
        <v>63</v>
      </c>
      <c r="D104" s="155"/>
      <c r="E104" s="155"/>
      <c r="F104" s="153"/>
      <c r="G104" s="123">
        <v>271507021</v>
      </c>
      <c r="I104" s="123">
        <v>0</v>
      </c>
      <c r="K104" s="157">
        <v>271507021</v>
      </c>
      <c r="L104" s="158"/>
      <c r="N104" s="156">
        <v>0</v>
      </c>
      <c r="O104" s="153"/>
      <c r="Q104" s="123">
        <v>0</v>
      </c>
      <c r="S104" s="123">
        <v>0</v>
      </c>
      <c r="U104" s="157">
        <f t="shared" si="5"/>
        <v>271507.02100000001</v>
      </c>
      <c r="V104" s="158"/>
      <c r="X104" s="157">
        <v>0</v>
      </c>
      <c r="Y104" s="158"/>
      <c r="AA104" s="124">
        <f>+AE104-A104</f>
        <v>0</v>
      </c>
      <c r="AB104" s="124" t="str">
        <f>+VLOOKUP(A104,[2]Balance!$AA$237:$AB$412,2,FALSE)</f>
        <v>SSS.21.01.004.005.000</v>
      </c>
      <c r="AE104" s="152" t="s">
        <v>62</v>
      </c>
      <c r="AF104" s="153"/>
      <c r="AG104" s="154" t="s">
        <v>1352</v>
      </c>
      <c r="AH104" s="155"/>
      <c r="AI104" s="155"/>
      <c r="AJ104" s="153"/>
      <c r="AK104" s="103">
        <v>28092494</v>
      </c>
      <c r="AL104" s="103">
        <v>0</v>
      </c>
      <c r="AM104" s="103">
        <v>28092494</v>
      </c>
    </row>
    <row r="105" spans="1:39" s="124" customFormat="1" ht="14.25" customHeight="1" x14ac:dyDescent="0.25">
      <c r="A105" s="152" t="s">
        <v>1351</v>
      </c>
      <c r="B105" s="153"/>
      <c r="C105" s="154" t="s">
        <v>1352</v>
      </c>
      <c r="D105" s="155"/>
      <c r="E105" s="155"/>
      <c r="F105" s="153"/>
      <c r="G105" s="123">
        <v>28092494</v>
      </c>
      <c r="I105" s="123">
        <v>0</v>
      </c>
      <c r="K105" s="157">
        <v>28092494</v>
      </c>
      <c r="L105" s="158"/>
      <c r="N105" s="156">
        <v>0</v>
      </c>
      <c r="O105" s="153"/>
      <c r="Q105" s="123">
        <v>0</v>
      </c>
      <c r="S105" s="123">
        <v>0</v>
      </c>
      <c r="U105" s="157">
        <f t="shared" si="5"/>
        <v>28092.493999999999</v>
      </c>
      <c r="V105" s="158"/>
      <c r="X105" s="157">
        <v>0</v>
      </c>
      <c r="Y105" s="158"/>
      <c r="AA105" s="124">
        <f>+AE105-A105</f>
        <v>0</v>
      </c>
      <c r="AB105" s="124" t="str">
        <f>+VLOOKUP(A105,[2]Balance!$AA$237:$AB$412,2,FALSE)</f>
        <v>SSS.21.01.005.001.000</v>
      </c>
      <c r="AE105" s="152" t="s">
        <v>1351</v>
      </c>
      <c r="AF105" s="153"/>
      <c r="AG105" s="154" t="s">
        <v>65</v>
      </c>
      <c r="AH105" s="155"/>
      <c r="AI105" s="155"/>
      <c r="AJ105" s="153"/>
      <c r="AK105" s="103">
        <v>16800754</v>
      </c>
      <c r="AL105" s="103">
        <v>0</v>
      </c>
      <c r="AM105" s="103">
        <v>16800754</v>
      </c>
    </row>
    <row r="106" spans="1:39" s="124" customFormat="1" ht="14.25" customHeight="1" x14ac:dyDescent="0.25">
      <c r="A106" s="152" t="s">
        <v>64</v>
      </c>
      <c r="B106" s="153"/>
      <c r="C106" s="154" t="s">
        <v>65</v>
      </c>
      <c r="D106" s="155"/>
      <c r="E106" s="155"/>
      <c r="F106" s="153"/>
      <c r="G106" s="123">
        <v>16800754</v>
      </c>
      <c r="I106" s="123">
        <v>0</v>
      </c>
      <c r="K106" s="157">
        <v>16800754</v>
      </c>
      <c r="L106" s="158"/>
      <c r="N106" s="156">
        <v>0</v>
      </c>
      <c r="O106" s="153"/>
      <c r="Q106" s="123">
        <v>0</v>
      </c>
      <c r="S106" s="123">
        <v>0</v>
      </c>
      <c r="U106" s="157">
        <f t="shared" si="5"/>
        <v>16800.754000000001</v>
      </c>
      <c r="V106" s="158"/>
      <c r="X106" s="157">
        <v>0</v>
      </c>
      <c r="Y106" s="158"/>
      <c r="AA106" s="124">
        <f>+AE106-A106</f>
        <v>0</v>
      </c>
      <c r="AB106" s="124" t="str">
        <f>+VLOOKUP(A106,[2]Balance!$AA$237:$AB$412,2,FALSE)</f>
        <v>SSS.21.01.005.001.000</v>
      </c>
      <c r="AE106" s="152" t="s">
        <v>64</v>
      </c>
      <c r="AF106" s="153"/>
      <c r="AG106" s="154" t="s">
        <v>67</v>
      </c>
      <c r="AH106" s="155"/>
      <c r="AI106" s="155"/>
      <c r="AJ106" s="153"/>
      <c r="AK106" s="103">
        <v>3127101</v>
      </c>
      <c r="AL106" s="103">
        <v>0</v>
      </c>
      <c r="AM106" s="103">
        <v>3127101</v>
      </c>
    </row>
    <row r="107" spans="1:39" s="124" customFormat="1" ht="14.25" customHeight="1" x14ac:dyDescent="0.25">
      <c r="A107" s="152" t="s">
        <v>66</v>
      </c>
      <c r="B107" s="153"/>
      <c r="C107" s="154" t="s">
        <v>67</v>
      </c>
      <c r="D107" s="155"/>
      <c r="E107" s="155"/>
      <c r="F107" s="153"/>
      <c r="G107" s="123">
        <v>3127101</v>
      </c>
      <c r="I107" s="123">
        <v>0</v>
      </c>
      <c r="K107" s="157">
        <v>3127101</v>
      </c>
      <c r="L107" s="158"/>
      <c r="N107" s="156">
        <v>0</v>
      </c>
      <c r="O107" s="153"/>
      <c r="Q107" s="123">
        <v>0</v>
      </c>
      <c r="S107" s="123">
        <v>0</v>
      </c>
      <c r="U107" s="157">
        <f t="shared" si="5"/>
        <v>3127.1010000000001</v>
      </c>
      <c r="V107" s="158"/>
      <c r="X107" s="157">
        <v>0</v>
      </c>
      <c r="Y107" s="158"/>
      <c r="AA107" s="124">
        <f>+AE107-A107</f>
        <v>0</v>
      </c>
      <c r="AB107" s="124" t="str">
        <f>+VLOOKUP(A107,[2]Balance!$AA$237:$AB$412,2,FALSE)</f>
        <v>SSS.21.01.005.001.000</v>
      </c>
      <c r="AE107" s="152" t="s">
        <v>66</v>
      </c>
      <c r="AF107" s="153"/>
      <c r="AG107" s="154" t="s">
        <v>38</v>
      </c>
      <c r="AH107" s="155"/>
      <c r="AI107" s="155"/>
      <c r="AJ107" s="153"/>
      <c r="AK107" s="103">
        <v>1489271869</v>
      </c>
      <c r="AL107" s="103">
        <v>202203</v>
      </c>
      <c r="AM107" s="103">
        <v>1489069666</v>
      </c>
    </row>
    <row r="108" spans="1:39" s="124" customFormat="1" ht="14.25" customHeight="1" x14ac:dyDescent="0.25">
      <c r="A108" s="152" t="s">
        <v>68</v>
      </c>
      <c r="B108" s="153"/>
      <c r="C108" s="154" t="s">
        <v>38</v>
      </c>
      <c r="D108" s="155"/>
      <c r="E108" s="155"/>
      <c r="F108" s="153"/>
      <c r="G108" s="123">
        <v>1489271869</v>
      </c>
      <c r="I108" s="123">
        <v>202203</v>
      </c>
      <c r="K108" s="157">
        <v>1489069666</v>
      </c>
      <c r="L108" s="158"/>
      <c r="N108" s="156">
        <v>0</v>
      </c>
      <c r="O108" s="153"/>
      <c r="Q108" s="123">
        <v>0</v>
      </c>
      <c r="S108" s="123">
        <v>0</v>
      </c>
      <c r="U108" s="157">
        <f t="shared" si="5"/>
        <v>1489069.666</v>
      </c>
      <c r="V108" s="158"/>
      <c r="X108" s="157">
        <v>0</v>
      </c>
      <c r="Y108" s="158"/>
      <c r="AA108" s="124">
        <f>+AE108-A108</f>
        <v>0</v>
      </c>
      <c r="AB108" s="124" t="str">
        <f>+VLOOKUP(A108,[2]Balance!$AA$237:$AB$412,2,FALSE)</f>
        <v>SSS.21.02.001.001.000</v>
      </c>
      <c r="AE108" s="152" t="s">
        <v>68</v>
      </c>
      <c r="AF108" s="153"/>
      <c r="AG108" s="154" t="s">
        <v>70</v>
      </c>
      <c r="AH108" s="155"/>
      <c r="AI108" s="155"/>
      <c r="AJ108" s="153"/>
      <c r="AK108" s="103">
        <v>16010196</v>
      </c>
      <c r="AL108" s="103">
        <v>0</v>
      </c>
      <c r="AM108" s="103">
        <v>16010196</v>
      </c>
    </row>
    <row r="109" spans="1:39" s="124" customFormat="1" ht="14.25" customHeight="1" x14ac:dyDescent="0.25">
      <c r="A109" s="152" t="s">
        <v>69</v>
      </c>
      <c r="B109" s="153"/>
      <c r="C109" s="154" t="s">
        <v>70</v>
      </c>
      <c r="D109" s="155"/>
      <c r="E109" s="155"/>
      <c r="F109" s="153"/>
      <c r="G109" s="123">
        <v>16010196</v>
      </c>
      <c r="I109" s="123">
        <v>0</v>
      </c>
      <c r="K109" s="157">
        <v>16010196</v>
      </c>
      <c r="L109" s="158"/>
      <c r="N109" s="156">
        <v>0</v>
      </c>
      <c r="O109" s="153"/>
      <c r="Q109" s="123">
        <v>0</v>
      </c>
      <c r="S109" s="123">
        <v>0</v>
      </c>
      <c r="U109" s="157">
        <f t="shared" si="5"/>
        <v>16010.196</v>
      </c>
      <c r="V109" s="158"/>
      <c r="X109" s="157">
        <v>0</v>
      </c>
      <c r="Y109" s="158"/>
      <c r="AA109" s="124">
        <f>+AE109-A109</f>
        <v>0</v>
      </c>
      <c r="AB109" s="124" t="str">
        <f>+VLOOKUP(A109,[2]Balance!$AA$237:$AB$412,2,FALSE)</f>
        <v>SSS.21.02.001.001.000</v>
      </c>
      <c r="AE109" s="152" t="s">
        <v>69</v>
      </c>
      <c r="AF109" s="153"/>
      <c r="AG109" s="154" t="s">
        <v>42</v>
      </c>
      <c r="AH109" s="155"/>
      <c r="AI109" s="155"/>
      <c r="AJ109" s="153"/>
      <c r="AK109" s="103">
        <v>4702500</v>
      </c>
      <c r="AL109" s="103">
        <v>0</v>
      </c>
      <c r="AM109" s="103">
        <v>4702500</v>
      </c>
    </row>
    <row r="110" spans="1:39" s="124" customFormat="1" ht="14.25" customHeight="1" x14ac:dyDescent="0.25">
      <c r="A110" s="152" t="s">
        <v>71</v>
      </c>
      <c r="B110" s="153"/>
      <c r="C110" s="154" t="s">
        <v>42</v>
      </c>
      <c r="D110" s="155"/>
      <c r="E110" s="155"/>
      <c r="F110" s="153"/>
      <c r="G110" s="123">
        <v>4702500</v>
      </c>
      <c r="I110" s="123">
        <v>0</v>
      </c>
      <c r="K110" s="157">
        <v>4702500</v>
      </c>
      <c r="L110" s="158"/>
      <c r="N110" s="156">
        <v>0</v>
      </c>
      <c r="O110" s="153"/>
      <c r="Q110" s="123">
        <v>0</v>
      </c>
      <c r="S110" s="123">
        <v>0</v>
      </c>
      <c r="U110" s="157">
        <f t="shared" si="5"/>
        <v>4702.5</v>
      </c>
      <c r="V110" s="158"/>
      <c r="X110" s="157">
        <v>0</v>
      </c>
      <c r="Y110" s="158"/>
      <c r="AA110" s="124">
        <f>+AE110-A110</f>
        <v>0</v>
      </c>
      <c r="AB110" s="124" t="str">
        <f>+VLOOKUP(A110,[2]Balance!$AA$237:$AB$412,2,FALSE)</f>
        <v>SSS.21.02.001.001.000</v>
      </c>
      <c r="AE110" s="152" t="s">
        <v>71</v>
      </c>
      <c r="AF110" s="153"/>
      <c r="AG110" s="154" t="s">
        <v>44</v>
      </c>
      <c r="AH110" s="155"/>
      <c r="AI110" s="155"/>
      <c r="AJ110" s="153"/>
      <c r="AK110" s="103">
        <v>4599160</v>
      </c>
      <c r="AL110" s="103">
        <v>1528601</v>
      </c>
      <c r="AM110" s="103">
        <v>3070559</v>
      </c>
    </row>
    <row r="111" spans="1:39" s="124" customFormat="1" ht="14.25" customHeight="1" x14ac:dyDescent="0.25">
      <c r="A111" s="152" t="s">
        <v>72</v>
      </c>
      <c r="B111" s="153"/>
      <c r="C111" s="154" t="s">
        <v>44</v>
      </c>
      <c r="D111" s="155"/>
      <c r="E111" s="155"/>
      <c r="F111" s="153"/>
      <c r="G111" s="123">
        <v>4599160</v>
      </c>
      <c r="I111" s="123">
        <v>1528601</v>
      </c>
      <c r="K111" s="157">
        <v>3070559</v>
      </c>
      <c r="L111" s="158"/>
      <c r="N111" s="156">
        <v>0</v>
      </c>
      <c r="O111" s="153"/>
      <c r="Q111" s="123">
        <v>0</v>
      </c>
      <c r="S111" s="123">
        <v>0</v>
      </c>
      <c r="U111" s="157">
        <f t="shared" si="5"/>
        <v>3070.5590000000002</v>
      </c>
      <c r="V111" s="158"/>
      <c r="X111" s="157">
        <v>0</v>
      </c>
      <c r="Y111" s="158"/>
      <c r="AA111" s="124">
        <f>+AE111-A111</f>
        <v>0</v>
      </c>
      <c r="AB111" s="124" t="str">
        <f>+VLOOKUP(A111,[2]Balance!$AA$237:$AB$412,2,FALSE)</f>
        <v>SSS.21.02.001.001.000</v>
      </c>
      <c r="AE111" s="152" t="s">
        <v>72</v>
      </c>
      <c r="AF111" s="153"/>
      <c r="AG111" s="154" t="s">
        <v>687</v>
      </c>
      <c r="AH111" s="155"/>
      <c r="AI111" s="155"/>
      <c r="AJ111" s="153"/>
      <c r="AK111" s="103">
        <v>33129360</v>
      </c>
      <c r="AL111" s="103">
        <v>0</v>
      </c>
      <c r="AM111" s="103">
        <v>33129360</v>
      </c>
    </row>
    <row r="112" spans="1:39" s="124" customFormat="1" ht="14.25" customHeight="1" x14ac:dyDescent="0.25">
      <c r="A112" s="152" t="s">
        <v>707</v>
      </c>
      <c r="B112" s="153"/>
      <c r="C112" s="154" t="s">
        <v>687</v>
      </c>
      <c r="D112" s="155"/>
      <c r="E112" s="155"/>
      <c r="F112" s="153"/>
      <c r="G112" s="123">
        <v>33129360</v>
      </c>
      <c r="I112" s="123">
        <v>0</v>
      </c>
      <c r="K112" s="157">
        <v>33129360</v>
      </c>
      <c r="L112" s="158"/>
      <c r="N112" s="156">
        <v>0</v>
      </c>
      <c r="O112" s="153"/>
      <c r="Q112" s="123">
        <v>0</v>
      </c>
      <c r="S112" s="123">
        <v>0</v>
      </c>
      <c r="U112" s="157">
        <f t="shared" si="5"/>
        <v>33129.360000000001</v>
      </c>
      <c r="V112" s="158"/>
      <c r="X112" s="157">
        <v>0</v>
      </c>
      <c r="Y112" s="158"/>
      <c r="AA112" s="124">
        <f>+AE112-A112</f>
        <v>0</v>
      </c>
      <c r="AB112" s="124" t="str">
        <f>+VLOOKUP(A112,[2]Balance!$AA$237:$AB$412,2,FALSE)</f>
        <v>SSS.21.02.001.009.000</v>
      </c>
      <c r="AE112" s="152" t="s">
        <v>707</v>
      </c>
      <c r="AF112" s="153"/>
      <c r="AG112" s="154" t="s">
        <v>46</v>
      </c>
      <c r="AH112" s="155"/>
      <c r="AI112" s="155"/>
      <c r="AJ112" s="153"/>
      <c r="AK112" s="103">
        <v>27729192</v>
      </c>
      <c r="AL112" s="103">
        <v>0</v>
      </c>
      <c r="AM112" s="103">
        <v>27729192</v>
      </c>
    </row>
    <row r="113" spans="1:39" s="124" customFormat="1" ht="14.25" customHeight="1" x14ac:dyDescent="0.25">
      <c r="A113" s="152" t="s">
        <v>73</v>
      </c>
      <c r="B113" s="153"/>
      <c r="C113" s="154" t="s">
        <v>46</v>
      </c>
      <c r="D113" s="155"/>
      <c r="E113" s="155"/>
      <c r="F113" s="153"/>
      <c r="G113" s="123">
        <v>27729192</v>
      </c>
      <c r="I113" s="123">
        <v>0</v>
      </c>
      <c r="K113" s="157">
        <v>27729192</v>
      </c>
      <c r="L113" s="158"/>
      <c r="N113" s="156">
        <v>0</v>
      </c>
      <c r="O113" s="153"/>
      <c r="Q113" s="123">
        <v>0</v>
      </c>
      <c r="S113" s="123">
        <v>0</v>
      </c>
      <c r="U113" s="157">
        <f t="shared" si="5"/>
        <v>27729.191999999999</v>
      </c>
      <c r="V113" s="158"/>
      <c r="X113" s="157">
        <v>0</v>
      </c>
      <c r="Y113" s="158"/>
      <c r="AA113" s="124">
        <f>+AE113-A113</f>
        <v>0</v>
      </c>
      <c r="AB113" s="124" t="str">
        <f>+VLOOKUP(A113,[2]Balance!$AA$237:$AB$412,2,FALSE)</f>
        <v>SSS.21.02.001.009.000</v>
      </c>
      <c r="AE113" s="152" t="s">
        <v>73</v>
      </c>
      <c r="AF113" s="153"/>
      <c r="AG113" s="154" t="s">
        <v>48</v>
      </c>
      <c r="AH113" s="155"/>
      <c r="AI113" s="155"/>
      <c r="AJ113" s="153"/>
      <c r="AK113" s="103">
        <v>7524902</v>
      </c>
      <c r="AL113" s="103">
        <v>0</v>
      </c>
      <c r="AM113" s="103">
        <v>7524902</v>
      </c>
    </row>
    <row r="114" spans="1:39" s="124" customFormat="1" ht="14.25" customHeight="1" x14ac:dyDescent="0.25">
      <c r="A114" s="152" t="s">
        <v>74</v>
      </c>
      <c r="B114" s="153"/>
      <c r="C114" s="154" t="s">
        <v>48</v>
      </c>
      <c r="D114" s="155"/>
      <c r="E114" s="155"/>
      <c r="F114" s="153"/>
      <c r="G114" s="123">
        <v>7524902</v>
      </c>
      <c r="I114" s="123">
        <v>0</v>
      </c>
      <c r="K114" s="157">
        <v>7524902</v>
      </c>
      <c r="L114" s="158"/>
      <c r="N114" s="156">
        <v>0</v>
      </c>
      <c r="O114" s="153"/>
      <c r="Q114" s="123">
        <v>0</v>
      </c>
      <c r="S114" s="123">
        <v>0</v>
      </c>
      <c r="U114" s="157">
        <f t="shared" si="5"/>
        <v>7524.902</v>
      </c>
      <c r="V114" s="158"/>
      <c r="X114" s="157">
        <v>0</v>
      </c>
      <c r="Y114" s="158"/>
      <c r="AA114" s="124">
        <f>+AE114-A114</f>
        <v>0</v>
      </c>
      <c r="AB114" s="124" t="str">
        <f>+VLOOKUP(A114,[2]Balance!$AA$237:$AB$412,2,FALSE)</f>
        <v>SSS.21.02.001.011.001</v>
      </c>
      <c r="AE114" s="152" t="s">
        <v>74</v>
      </c>
      <c r="AF114" s="153"/>
      <c r="AG114" s="154" t="s">
        <v>50</v>
      </c>
      <c r="AH114" s="155"/>
      <c r="AI114" s="155"/>
      <c r="AJ114" s="153"/>
      <c r="AK114" s="103">
        <v>6853366</v>
      </c>
      <c r="AL114" s="103">
        <v>0</v>
      </c>
      <c r="AM114" s="103">
        <v>6853366</v>
      </c>
    </row>
    <row r="115" spans="1:39" s="124" customFormat="1" ht="14.25" customHeight="1" x14ac:dyDescent="0.25">
      <c r="A115" s="152" t="s">
        <v>75</v>
      </c>
      <c r="B115" s="153"/>
      <c r="C115" s="154" t="s">
        <v>50</v>
      </c>
      <c r="D115" s="155"/>
      <c r="E115" s="155"/>
      <c r="F115" s="153"/>
      <c r="G115" s="123">
        <v>6853366</v>
      </c>
      <c r="I115" s="123">
        <v>0</v>
      </c>
      <c r="K115" s="157">
        <v>6853366</v>
      </c>
      <c r="L115" s="158"/>
      <c r="N115" s="156">
        <v>0</v>
      </c>
      <c r="O115" s="153"/>
      <c r="Q115" s="123">
        <v>0</v>
      </c>
      <c r="S115" s="123">
        <v>0</v>
      </c>
      <c r="U115" s="157">
        <f t="shared" si="5"/>
        <v>6853.366</v>
      </c>
      <c r="V115" s="158"/>
      <c r="X115" s="157">
        <v>0</v>
      </c>
      <c r="Y115" s="158"/>
      <c r="AA115" s="124">
        <f>+AE115-A115</f>
        <v>0</v>
      </c>
      <c r="AB115" s="124" t="str">
        <f>+VLOOKUP(A115,[2]Balance!$AA$237:$AB$412,2,FALSE)</f>
        <v>SSS.21.02.001.013.999</v>
      </c>
      <c r="AE115" s="152" t="s">
        <v>75</v>
      </c>
      <c r="AF115" s="153"/>
      <c r="AG115" s="154" t="s">
        <v>77</v>
      </c>
      <c r="AH115" s="155"/>
      <c r="AI115" s="155"/>
      <c r="AJ115" s="153"/>
      <c r="AK115" s="103">
        <v>31873827</v>
      </c>
      <c r="AL115" s="103">
        <v>0</v>
      </c>
      <c r="AM115" s="103">
        <v>31873827</v>
      </c>
    </row>
    <row r="116" spans="1:39" s="124" customFormat="1" ht="14.25" customHeight="1" x14ac:dyDescent="0.25">
      <c r="A116" s="152" t="s">
        <v>76</v>
      </c>
      <c r="B116" s="153"/>
      <c r="C116" s="154" t="s">
        <v>77</v>
      </c>
      <c r="D116" s="155"/>
      <c r="E116" s="155"/>
      <c r="F116" s="153"/>
      <c r="G116" s="123">
        <v>31873827</v>
      </c>
      <c r="I116" s="123">
        <v>0</v>
      </c>
      <c r="K116" s="157">
        <v>31873827</v>
      </c>
      <c r="L116" s="158"/>
      <c r="N116" s="156">
        <v>0</v>
      </c>
      <c r="O116" s="153"/>
      <c r="Q116" s="123">
        <v>0</v>
      </c>
      <c r="S116" s="123">
        <v>0</v>
      </c>
      <c r="U116" s="157">
        <f t="shared" si="5"/>
        <v>31873.827000000001</v>
      </c>
      <c r="V116" s="158"/>
      <c r="X116" s="157">
        <v>0</v>
      </c>
      <c r="Y116" s="158"/>
      <c r="AA116" s="124">
        <f>+AE116-A116</f>
        <v>0</v>
      </c>
      <c r="AB116" s="124" t="str">
        <f>+VLOOKUP(A116,[2]Balance!$AA$237:$AB$412,2,FALSE)</f>
        <v>SSS.21.02.001.018.001</v>
      </c>
      <c r="AE116" s="152" t="s">
        <v>76</v>
      </c>
      <c r="AF116" s="153"/>
      <c r="AG116" s="154" t="s">
        <v>712</v>
      </c>
      <c r="AH116" s="155"/>
      <c r="AI116" s="155"/>
      <c r="AJ116" s="153"/>
      <c r="AK116" s="103">
        <v>26907416</v>
      </c>
      <c r="AL116" s="103">
        <v>0</v>
      </c>
      <c r="AM116" s="103">
        <v>26907416</v>
      </c>
    </row>
    <row r="117" spans="1:39" s="124" customFormat="1" ht="14.25" customHeight="1" x14ac:dyDescent="0.25">
      <c r="A117" s="152" t="s">
        <v>711</v>
      </c>
      <c r="B117" s="153"/>
      <c r="C117" s="154" t="s">
        <v>712</v>
      </c>
      <c r="D117" s="155"/>
      <c r="E117" s="155"/>
      <c r="F117" s="153"/>
      <c r="G117" s="123">
        <v>26907416</v>
      </c>
      <c r="I117" s="123">
        <v>0</v>
      </c>
      <c r="K117" s="157">
        <v>26907416</v>
      </c>
      <c r="L117" s="158"/>
      <c r="N117" s="156">
        <v>0</v>
      </c>
      <c r="O117" s="153"/>
      <c r="Q117" s="123">
        <v>0</v>
      </c>
      <c r="S117" s="123">
        <v>0</v>
      </c>
      <c r="U117" s="157">
        <f t="shared" si="5"/>
        <v>26907.416000000001</v>
      </c>
      <c r="V117" s="158"/>
      <c r="X117" s="157">
        <v>0</v>
      </c>
      <c r="Y117" s="158"/>
      <c r="AA117" s="124">
        <f>+AE117-A117</f>
        <v>0</v>
      </c>
      <c r="AB117" s="124" t="str">
        <f>+VLOOKUP(A117,[2]Balance!$AA$237:$AB$412,2,FALSE)</f>
        <v>SSS.21.02.001.030.002</v>
      </c>
      <c r="AE117" s="152" t="s">
        <v>711</v>
      </c>
      <c r="AF117" s="153"/>
      <c r="AG117" s="154" t="s">
        <v>715</v>
      </c>
      <c r="AH117" s="155"/>
      <c r="AI117" s="155"/>
      <c r="AJ117" s="153"/>
      <c r="AK117" s="103">
        <v>1447165936</v>
      </c>
      <c r="AL117" s="103">
        <v>0</v>
      </c>
      <c r="AM117" s="103">
        <v>1447165936</v>
      </c>
    </row>
    <row r="118" spans="1:39" s="124" customFormat="1" ht="14.25" customHeight="1" x14ac:dyDescent="0.25">
      <c r="A118" s="152" t="s">
        <v>714</v>
      </c>
      <c r="B118" s="153"/>
      <c r="C118" s="154" t="s">
        <v>715</v>
      </c>
      <c r="D118" s="155"/>
      <c r="E118" s="155"/>
      <c r="F118" s="153"/>
      <c r="G118" s="123">
        <v>1447165936</v>
      </c>
      <c r="I118" s="123">
        <v>0</v>
      </c>
      <c r="K118" s="157">
        <v>1447165936</v>
      </c>
      <c r="L118" s="158"/>
      <c r="N118" s="156">
        <v>0</v>
      </c>
      <c r="O118" s="153"/>
      <c r="Q118" s="123">
        <v>0</v>
      </c>
      <c r="S118" s="123">
        <v>0</v>
      </c>
      <c r="U118" s="157">
        <f t="shared" si="5"/>
        <v>1447165.936</v>
      </c>
      <c r="V118" s="158"/>
      <c r="X118" s="157">
        <v>0</v>
      </c>
      <c r="Y118" s="158"/>
      <c r="AA118" s="124">
        <f>+AE118-A118</f>
        <v>0</v>
      </c>
      <c r="AB118" s="124" t="str">
        <f>+VLOOKUP(A118,[2]Balance!$AA$237:$AB$412,2,FALSE)</f>
        <v>SSS.21.02.001.042.000</v>
      </c>
      <c r="AE118" s="152" t="s">
        <v>714</v>
      </c>
      <c r="AF118" s="153"/>
      <c r="AG118" s="154" t="s">
        <v>700</v>
      </c>
      <c r="AH118" s="155"/>
      <c r="AI118" s="155"/>
      <c r="AJ118" s="153"/>
      <c r="AK118" s="103">
        <v>1355617</v>
      </c>
      <c r="AL118" s="103">
        <v>0</v>
      </c>
      <c r="AM118" s="103">
        <v>1355617</v>
      </c>
    </row>
    <row r="119" spans="1:39" s="124" customFormat="1" ht="14.25" customHeight="1" x14ac:dyDescent="0.25">
      <c r="A119" s="152" t="s">
        <v>717</v>
      </c>
      <c r="B119" s="153"/>
      <c r="C119" s="154" t="s">
        <v>700</v>
      </c>
      <c r="D119" s="155"/>
      <c r="E119" s="155"/>
      <c r="F119" s="153"/>
      <c r="G119" s="123">
        <v>1355617</v>
      </c>
      <c r="I119" s="123">
        <v>0</v>
      </c>
      <c r="K119" s="157">
        <v>1355617</v>
      </c>
      <c r="L119" s="158"/>
      <c r="N119" s="156">
        <v>0</v>
      </c>
      <c r="O119" s="153"/>
      <c r="Q119" s="123">
        <v>0</v>
      </c>
      <c r="S119" s="123">
        <v>0</v>
      </c>
      <c r="U119" s="157">
        <f t="shared" si="5"/>
        <v>1355.617</v>
      </c>
      <c r="V119" s="158"/>
      <c r="X119" s="157">
        <v>0</v>
      </c>
      <c r="Y119" s="158"/>
      <c r="AA119" s="124">
        <f>+AE119-A119</f>
        <v>0</v>
      </c>
      <c r="AB119" s="124" t="str">
        <f>+VLOOKUP(A119,[2]Balance!$AA$237:$AB$412,2,FALSE)</f>
        <v>SSS.21.02.001.999.000</v>
      </c>
      <c r="AE119" s="152" t="s">
        <v>717</v>
      </c>
      <c r="AF119" s="153"/>
      <c r="AG119" s="154" t="s">
        <v>57</v>
      </c>
      <c r="AH119" s="155"/>
      <c r="AI119" s="155"/>
      <c r="AJ119" s="153"/>
      <c r="AK119" s="103">
        <v>1260381</v>
      </c>
      <c r="AL119" s="103">
        <v>0</v>
      </c>
      <c r="AM119" s="103">
        <v>1260381</v>
      </c>
    </row>
    <row r="120" spans="1:39" s="124" customFormat="1" ht="14.25" customHeight="1" x14ac:dyDescent="0.25">
      <c r="A120" s="152" t="s">
        <v>78</v>
      </c>
      <c r="B120" s="153"/>
      <c r="C120" s="154" t="s">
        <v>57</v>
      </c>
      <c r="D120" s="155"/>
      <c r="E120" s="155"/>
      <c r="F120" s="153"/>
      <c r="G120" s="123">
        <v>1260381</v>
      </c>
      <c r="I120" s="123">
        <v>0</v>
      </c>
      <c r="K120" s="157">
        <v>1260381</v>
      </c>
      <c r="L120" s="158"/>
      <c r="N120" s="156">
        <v>0</v>
      </c>
      <c r="O120" s="153"/>
      <c r="Q120" s="123">
        <v>0</v>
      </c>
      <c r="S120" s="123">
        <v>0</v>
      </c>
      <c r="U120" s="157">
        <f t="shared" si="5"/>
        <v>1260.3810000000001</v>
      </c>
      <c r="V120" s="158"/>
      <c r="X120" s="157">
        <v>0</v>
      </c>
      <c r="Y120" s="158"/>
      <c r="AA120" s="124">
        <f>+AE120-A120</f>
        <v>0</v>
      </c>
      <c r="AB120" s="124" t="str">
        <f>+VLOOKUP(A120,[2]Balance!$AA$237:$AB$412,2,FALSE)</f>
        <v>SSS.21.02.002.002.000</v>
      </c>
      <c r="AE120" s="152" t="s">
        <v>78</v>
      </c>
      <c r="AF120" s="153"/>
      <c r="AG120" s="154" t="s">
        <v>59</v>
      </c>
      <c r="AH120" s="155"/>
      <c r="AI120" s="155"/>
      <c r="AJ120" s="153"/>
      <c r="AK120" s="103">
        <v>43903862</v>
      </c>
      <c r="AL120" s="103">
        <v>0</v>
      </c>
      <c r="AM120" s="103">
        <v>43903862</v>
      </c>
    </row>
    <row r="121" spans="1:39" s="124" customFormat="1" ht="14.25" customHeight="1" x14ac:dyDescent="0.25">
      <c r="A121" s="152" t="s">
        <v>79</v>
      </c>
      <c r="B121" s="153"/>
      <c r="C121" s="154" t="s">
        <v>59</v>
      </c>
      <c r="D121" s="155"/>
      <c r="E121" s="155"/>
      <c r="F121" s="153"/>
      <c r="G121" s="123">
        <v>43903862</v>
      </c>
      <c r="I121" s="123">
        <v>0</v>
      </c>
      <c r="K121" s="157">
        <v>43903862</v>
      </c>
      <c r="L121" s="158"/>
      <c r="N121" s="156">
        <v>0</v>
      </c>
      <c r="O121" s="153"/>
      <c r="Q121" s="123">
        <v>0</v>
      </c>
      <c r="S121" s="123">
        <v>0</v>
      </c>
      <c r="U121" s="157">
        <f t="shared" si="5"/>
        <v>43903.862000000001</v>
      </c>
      <c r="V121" s="158"/>
      <c r="X121" s="157">
        <v>0</v>
      </c>
      <c r="Y121" s="158"/>
      <c r="AA121" s="124">
        <f>+AE121-A121</f>
        <v>0</v>
      </c>
      <c r="AB121" s="124" t="str">
        <f>+VLOOKUP(A121,[2]Balance!$AA$237:$AB$412,2,FALSE)</f>
        <v>SSS.21.02.002.002.000</v>
      </c>
      <c r="AE121" s="152" t="s">
        <v>79</v>
      </c>
      <c r="AF121" s="153"/>
      <c r="AG121" s="154" t="s">
        <v>81</v>
      </c>
      <c r="AH121" s="155"/>
      <c r="AI121" s="155"/>
      <c r="AJ121" s="153"/>
      <c r="AK121" s="103">
        <v>56587515</v>
      </c>
      <c r="AL121" s="103">
        <v>0</v>
      </c>
      <c r="AM121" s="103">
        <v>56587515</v>
      </c>
    </row>
    <row r="122" spans="1:39" s="124" customFormat="1" ht="14.25" customHeight="1" x14ac:dyDescent="0.25">
      <c r="A122" s="152" t="s">
        <v>80</v>
      </c>
      <c r="B122" s="153"/>
      <c r="C122" s="154" t="s">
        <v>81</v>
      </c>
      <c r="D122" s="155"/>
      <c r="E122" s="155"/>
      <c r="F122" s="153"/>
      <c r="G122" s="123">
        <v>56587515</v>
      </c>
      <c r="I122" s="123">
        <v>0</v>
      </c>
      <c r="K122" s="157">
        <v>56587515</v>
      </c>
      <c r="L122" s="158"/>
      <c r="N122" s="156">
        <v>0</v>
      </c>
      <c r="O122" s="153"/>
      <c r="Q122" s="123">
        <v>0</v>
      </c>
      <c r="S122" s="123">
        <v>0</v>
      </c>
      <c r="U122" s="157">
        <f t="shared" si="5"/>
        <v>56587.514999999999</v>
      </c>
      <c r="V122" s="158"/>
      <c r="X122" s="157">
        <v>0</v>
      </c>
      <c r="Y122" s="158"/>
      <c r="AA122" s="124">
        <f>+AE122-A122</f>
        <v>0</v>
      </c>
      <c r="AB122" s="124" t="str">
        <f>+VLOOKUP(A122,[2]Balance!$AA$237:$AB$412,2,FALSE)</f>
        <v>SSS.21.02.002.002.000</v>
      </c>
      <c r="AE122" s="152" t="s">
        <v>80</v>
      </c>
      <c r="AF122" s="153"/>
      <c r="AG122" s="154" t="s">
        <v>704</v>
      </c>
      <c r="AH122" s="155"/>
      <c r="AI122" s="155"/>
      <c r="AJ122" s="153"/>
      <c r="AK122" s="103">
        <v>216403759</v>
      </c>
      <c r="AL122" s="103">
        <v>0</v>
      </c>
      <c r="AM122" s="103">
        <v>216403759</v>
      </c>
    </row>
    <row r="123" spans="1:39" s="124" customFormat="1" ht="14.25" customHeight="1" x14ac:dyDescent="0.25">
      <c r="A123" s="152" t="s">
        <v>720</v>
      </c>
      <c r="B123" s="153"/>
      <c r="C123" s="154" t="s">
        <v>704</v>
      </c>
      <c r="D123" s="155"/>
      <c r="E123" s="155"/>
      <c r="F123" s="153"/>
      <c r="G123" s="123">
        <v>216403759</v>
      </c>
      <c r="I123" s="123">
        <v>0</v>
      </c>
      <c r="K123" s="157">
        <v>216403759</v>
      </c>
      <c r="L123" s="158"/>
      <c r="N123" s="156">
        <v>0</v>
      </c>
      <c r="O123" s="153"/>
      <c r="Q123" s="123">
        <v>0</v>
      </c>
      <c r="S123" s="123">
        <v>0</v>
      </c>
      <c r="U123" s="157">
        <f t="shared" si="5"/>
        <v>216403.75899999999</v>
      </c>
      <c r="V123" s="158"/>
      <c r="X123" s="157">
        <v>0</v>
      </c>
      <c r="Y123" s="158"/>
      <c r="AA123" s="124">
        <f>+AE123-A123</f>
        <v>0</v>
      </c>
      <c r="AB123" s="124" t="str">
        <f>+VLOOKUP(A123,[2]Balance!$AA$237:$AB$412,2,FALSE)</f>
        <v>SSS.21.02.003.002.000</v>
      </c>
      <c r="AE123" s="152" t="s">
        <v>720</v>
      </c>
      <c r="AF123" s="153"/>
      <c r="AG123" s="154" t="s">
        <v>63</v>
      </c>
      <c r="AH123" s="155"/>
      <c r="AI123" s="155"/>
      <c r="AJ123" s="153"/>
      <c r="AK123" s="103">
        <v>107680367</v>
      </c>
      <c r="AL123" s="103">
        <v>0</v>
      </c>
      <c r="AM123" s="103">
        <v>107680367</v>
      </c>
    </row>
    <row r="124" spans="1:39" s="124" customFormat="1" ht="14.25" customHeight="1" x14ac:dyDescent="0.25">
      <c r="A124" s="152" t="s">
        <v>82</v>
      </c>
      <c r="B124" s="153"/>
      <c r="C124" s="154" t="s">
        <v>63</v>
      </c>
      <c r="D124" s="155"/>
      <c r="E124" s="155"/>
      <c r="F124" s="153"/>
      <c r="G124" s="123">
        <v>107680367</v>
      </c>
      <c r="I124" s="123">
        <v>0</v>
      </c>
      <c r="K124" s="157">
        <v>107680367</v>
      </c>
      <c r="L124" s="158"/>
      <c r="N124" s="156">
        <v>0</v>
      </c>
      <c r="O124" s="153"/>
      <c r="Q124" s="123">
        <v>0</v>
      </c>
      <c r="S124" s="123">
        <v>0</v>
      </c>
      <c r="U124" s="157">
        <f t="shared" si="5"/>
        <v>107680.367</v>
      </c>
      <c r="V124" s="158"/>
      <c r="X124" s="157">
        <v>0</v>
      </c>
      <c r="Y124" s="158"/>
      <c r="AA124" s="124">
        <f>+AE124-A124</f>
        <v>0</v>
      </c>
      <c r="AB124" s="124" t="str">
        <f>+VLOOKUP(A124,[2]Balance!$AA$237:$AB$412,2,FALSE)</f>
        <v>SSS.21.02.004.005.000</v>
      </c>
      <c r="AE124" s="152" t="s">
        <v>82</v>
      </c>
      <c r="AF124" s="153"/>
      <c r="AG124" s="154" t="s">
        <v>269</v>
      </c>
      <c r="AH124" s="155"/>
      <c r="AI124" s="155"/>
      <c r="AJ124" s="153"/>
      <c r="AK124" s="103">
        <v>18101686</v>
      </c>
      <c r="AL124" s="103">
        <v>0</v>
      </c>
      <c r="AM124" s="103">
        <v>18101686</v>
      </c>
    </row>
    <row r="125" spans="1:39" s="124" customFormat="1" ht="14.25" customHeight="1" x14ac:dyDescent="0.25">
      <c r="A125" s="152" t="s">
        <v>1353</v>
      </c>
      <c r="B125" s="153"/>
      <c r="C125" s="154" t="s">
        <v>269</v>
      </c>
      <c r="D125" s="155"/>
      <c r="E125" s="155"/>
      <c r="F125" s="153"/>
      <c r="G125" s="123">
        <v>18101686</v>
      </c>
      <c r="I125" s="123">
        <v>0</v>
      </c>
      <c r="K125" s="157">
        <v>18101686</v>
      </c>
      <c r="L125" s="158"/>
      <c r="N125" s="156">
        <v>0</v>
      </c>
      <c r="O125" s="153"/>
      <c r="Q125" s="123">
        <v>0</v>
      </c>
      <c r="S125" s="123">
        <v>0</v>
      </c>
      <c r="U125" s="157">
        <f t="shared" si="5"/>
        <v>18101.686000000002</v>
      </c>
      <c r="V125" s="158"/>
      <c r="X125" s="157">
        <v>0</v>
      </c>
      <c r="Y125" s="158"/>
      <c r="AA125" s="124">
        <f>+AE125-A125</f>
        <v>0</v>
      </c>
      <c r="AB125" s="124" t="str">
        <f>+VLOOKUP(A125,[2]Balance!$AA$237:$AB$412,2,FALSE)</f>
        <v>SSS.21.02.005.001.000</v>
      </c>
      <c r="AE125" s="152" t="s">
        <v>1353</v>
      </c>
      <c r="AF125" s="153"/>
      <c r="AG125" s="154" t="s">
        <v>65</v>
      </c>
      <c r="AH125" s="155"/>
      <c r="AI125" s="155"/>
      <c r="AJ125" s="153"/>
      <c r="AK125" s="103">
        <v>3659066</v>
      </c>
      <c r="AL125" s="103">
        <v>0</v>
      </c>
      <c r="AM125" s="103">
        <v>3659066</v>
      </c>
    </row>
    <row r="126" spans="1:39" s="124" customFormat="1" ht="14.25" customHeight="1" x14ac:dyDescent="0.25">
      <c r="A126" s="152" t="s">
        <v>83</v>
      </c>
      <c r="B126" s="153"/>
      <c r="C126" s="154" t="s">
        <v>65</v>
      </c>
      <c r="D126" s="155"/>
      <c r="E126" s="155"/>
      <c r="F126" s="153"/>
      <c r="G126" s="123">
        <v>3659066</v>
      </c>
      <c r="I126" s="123">
        <v>0</v>
      </c>
      <c r="K126" s="157">
        <v>3659066</v>
      </c>
      <c r="L126" s="158"/>
      <c r="N126" s="156">
        <v>0</v>
      </c>
      <c r="O126" s="153"/>
      <c r="Q126" s="123">
        <v>0</v>
      </c>
      <c r="S126" s="123">
        <v>0</v>
      </c>
      <c r="U126" s="157">
        <f t="shared" si="5"/>
        <v>3659.0659999999998</v>
      </c>
      <c r="V126" s="158"/>
      <c r="X126" s="157">
        <v>0</v>
      </c>
      <c r="Y126" s="158"/>
      <c r="AA126" s="124">
        <f>+AE126-A126</f>
        <v>0</v>
      </c>
      <c r="AB126" s="124" t="str">
        <f>+VLOOKUP(A126,[2]Balance!$AA$237:$AB$412,2,FALSE)</f>
        <v>SSS.21.02.005.001.000</v>
      </c>
      <c r="AE126" s="152" t="s">
        <v>83</v>
      </c>
      <c r="AF126" s="153"/>
      <c r="AG126" s="154" t="s">
        <v>67</v>
      </c>
      <c r="AH126" s="155"/>
      <c r="AI126" s="155"/>
      <c r="AJ126" s="153"/>
      <c r="AK126" s="103">
        <v>1370051</v>
      </c>
      <c r="AL126" s="103">
        <v>0</v>
      </c>
      <c r="AM126" s="103">
        <v>1370051</v>
      </c>
    </row>
    <row r="127" spans="1:39" s="124" customFormat="1" ht="14.25" customHeight="1" x14ac:dyDescent="0.25">
      <c r="A127" s="152" t="s">
        <v>84</v>
      </c>
      <c r="B127" s="153"/>
      <c r="C127" s="154" t="s">
        <v>67</v>
      </c>
      <c r="D127" s="155"/>
      <c r="E127" s="155"/>
      <c r="F127" s="153"/>
      <c r="G127" s="123">
        <v>1370051</v>
      </c>
      <c r="I127" s="123">
        <v>0</v>
      </c>
      <c r="K127" s="157">
        <v>1370051</v>
      </c>
      <c r="L127" s="158"/>
      <c r="N127" s="156">
        <v>0</v>
      </c>
      <c r="O127" s="153"/>
      <c r="Q127" s="123">
        <v>0</v>
      </c>
      <c r="S127" s="123">
        <v>0</v>
      </c>
      <c r="U127" s="157">
        <f t="shared" si="5"/>
        <v>1370.0509999999999</v>
      </c>
      <c r="V127" s="158"/>
      <c r="X127" s="157">
        <v>0</v>
      </c>
      <c r="Y127" s="158"/>
      <c r="AA127" s="124">
        <f>+AE127-A127</f>
        <v>0</v>
      </c>
      <c r="AB127" s="124" t="str">
        <f>+VLOOKUP(A127,[2]Balance!$AA$237:$AB$412,2,FALSE)</f>
        <v>SSS.21.02.005.001.000</v>
      </c>
      <c r="AE127" s="152" t="s">
        <v>84</v>
      </c>
      <c r="AF127" s="153"/>
      <c r="AG127" s="154" t="s">
        <v>86</v>
      </c>
      <c r="AH127" s="155"/>
      <c r="AI127" s="155"/>
      <c r="AJ127" s="153"/>
      <c r="AK127" s="103">
        <v>2518760562</v>
      </c>
      <c r="AL127" s="103">
        <v>778728</v>
      </c>
      <c r="AM127" s="103">
        <v>2517981834</v>
      </c>
    </row>
    <row r="128" spans="1:39" s="124" customFormat="1" ht="14.25" customHeight="1" x14ac:dyDescent="0.25">
      <c r="A128" s="152" t="s">
        <v>85</v>
      </c>
      <c r="B128" s="153"/>
      <c r="C128" s="154" t="s">
        <v>86</v>
      </c>
      <c r="D128" s="155"/>
      <c r="E128" s="155"/>
      <c r="F128" s="153"/>
      <c r="G128" s="123">
        <v>2518760562</v>
      </c>
      <c r="I128" s="123">
        <v>778728</v>
      </c>
      <c r="K128" s="157">
        <v>2517981834</v>
      </c>
      <c r="L128" s="158"/>
      <c r="N128" s="156">
        <v>0</v>
      </c>
      <c r="O128" s="153"/>
      <c r="Q128" s="123">
        <v>0</v>
      </c>
      <c r="S128" s="123">
        <v>0</v>
      </c>
      <c r="U128" s="157">
        <f t="shared" si="5"/>
        <v>2517981.8339999998</v>
      </c>
      <c r="V128" s="158"/>
      <c r="X128" s="157">
        <v>0</v>
      </c>
      <c r="Y128" s="158"/>
      <c r="AA128" s="124">
        <f>+AE128-A128</f>
        <v>0</v>
      </c>
      <c r="AB128" s="124" t="str">
        <f>+VLOOKUP(A128,[2]Balance!$AA$237:$AB$412,2,FALSE)</f>
        <v>SSS.21.03.001.000.000</v>
      </c>
      <c r="AE128" s="152" t="s">
        <v>85</v>
      </c>
      <c r="AF128" s="153"/>
      <c r="AG128" s="154" t="s">
        <v>88</v>
      </c>
      <c r="AH128" s="155"/>
      <c r="AI128" s="155"/>
      <c r="AJ128" s="153"/>
      <c r="AK128" s="103">
        <v>573228991</v>
      </c>
      <c r="AL128" s="103">
        <v>0</v>
      </c>
      <c r="AM128" s="103">
        <v>573228991</v>
      </c>
    </row>
    <row r="129" spans="1:39" s="124" customFormat="1" ht="14.25" customHeight="1" x14ac:dyDescent="0.25">
      <c r="A129" s="152" t="s">
        <v>87</v>
      </c>
      <c r="B129" s="153"/>
      <c r="C129" s="154" t="s">
        <v>88</v>
      </c>
      <c r="D129" s="155"/>
      <c r="E129" s="155"/>
      <c r="F129" s="153"/>
      <c r="G129" s="123">
        <v>573228991</v>
      </c>
      <c r="I129" s="123">
        <v>0</v>
      </c>
      <c r="K129" s="157">
        <v>573228991</v>
      </c>
      <c r="L129" s="158"/>
      <c r="N129" s="156">
        <v>0</v>
      </c>
      <c r="O129" s="153"/>
      <c r="Q129" s="123">
        <v>0</v>
      </c>
      <c r="S129" s="123">
        <v>0</v>
      </c>
      <c r="U129" s="157">
        <f t="shared" si="5"/>
        <v>573228.99100000004</v>
      </c>
      <c r="V129" s="158"/>
      <c r="X129" s="157">
        <v>0</v>
      </c>
      <c r="Y129" s="158"/>
      <c r="AA129" s="124">
        <f>+AE129-A129</f>
        <v>0</v>
      </c>
      <c r="AB129" s="124" t="str">
        <f>+VLOOKUP(A129,[2]Balance!$AA$237:$AB$412,2,FALSE)</f>
        <v>SSS.21.01.005.001.000</v>
      </c>
      <c r="AE129" s="152" t="s">
        <v>87</v>
      </c>
      <c r="AF129" s="153"/>
      <c r="AG129" s="154" t="s">
        <v>90</v>
      </c>
      <c r="AH129" s="155"/>
      <c r="AI129" s="155"/>
      <c r="AJ129" s="153"/>
      <c r="AK129" s="103">
        <v>81272400</v>
      </c>
      <c r="AL129" s="103">
        <v>49727600</v>
      </c>
      <c r="AM129" s="103">
        <v>31544800</v>
      </c>
    </row>
    <row r="130" spans="1:39" s="124" customFormat="1" ht="14.25" customHeight="1" x14ac:dyDescent="0.25">
      <c r="A130" s="152" t="s">
        <v>89</v>
      </c>
      <c r="B130" s="153"/>
      <c r="C130" s="154" t="s">
        <v>90</v>
      </c>
      <c r="D130" s="155"/>
      <c r="E130" s="155"/>
      <c r="F130" s="153"/>
      <c r="G130" s="123">
        <v>81272400</v>
      </c>
      <c r="I130" s="123">
        <v>49727600</v>
      </c>
      <c r="K130" s="157">
        <v>31544800</v>
      </c>
      <c r="L130" s="158"/>
      <c r="N130" s="156">
        <v>0</v>
      </c>
      <c r="O130" s="153"/>
      <c r="Q130" s="123">
        <v>0</v>
      </c>
      <c r="S130" s="123">
        <v>0</v>
      </c>
      <c r="U130" s="157">
        <f t="shared" si="5"/>
        <v>31544.799999999999</v>
      </c>
      <c r="V130" s="158"/>
      <c r="X130" s="157">
        <v>0</v>
      </c>
      <c r="Y130" s="158"/>
      <c r="AA130" s="124">
        <f>+AE130-A130</f>
        <v>0</v>
      </c>
      <c r="AB130" s="124" t="str">
        <f>+VLOOKUP(A130,[2]Balance!$AA$237:$AB$412,2,FALSE)</f>
        <v>SSS.21.01.005.001.000</v>
      </c>
      <c r="AE130" s="152" t="s">
        <v>89</v>
      </c>
      <c r="AF130" s="153"/>
      <c r="AG130" s="154" t="s">
        <v>92</v>
      </c>
      <c r="AH130" s="155"/>
      <c r="AI130" s="155"/>
      <c r="AJ130" s="153"/>
      <c r="AK130" s="103">
        <v>149100000</v>
      </c>
      <c r="AL130" s="103">
        <v>91800000</v>
      </c>
      <c r="AM130" s="103">
        <v>57300000</v>
      </c>
    </row>
    <row r="131" spans="1:39" s="124" customFormat="1" ht="14.25" customHeight="1" x14ac:dyDescent="0.25">
      <c r="A131" s="152" t="s">
        <v>91</v>
      </c>
      <c r="B131" s="153"/>
      <c r="C131" s="154" t="s">
        <v>92</v>
      </c>
      <c r="D131" s="155"/>
      <c r="E131" s="155"/>
      <c r="F131" s="153"/>
      <c r="G131" s="123">
        <v>149100000</v>
      </c>
      <c r="I131" s="123">
        <v>91800000</v>
      </c>
      <c r="K131" s="157">
        <v>57300000</v>
      </c>
      <c r="L131" s="158"/>
      <c r="N131" s="156">
        <v>0</v>
      </c>
      <c r="O131" s="153"/>
      <c r="Q131" s="123">
        <v>0</v>
      </c>
      <c r="S131" s="123">
        <v>0</v>
      </c>
      <c r="U131" s="157">
        <f t="shared" si="5"/>
        <v>57300</v>
      </c>
      <c r="V131" s="158"/>
      <c r="X131" s="157">
        <v>0</v>
      </c>
      <c r="Y131" s="158"/>
      <c r="AA131" s="124">
        <f>+AE131-A131</f>
        <v>0</v>
      </c>
      <c r="AB131" s="124" t="str">
        <f>+VLOOKUP(A131,[2]Balance!$AA$237:$AB$412,2,FALSE)</f>
        <v>SSS.21.01.005.001.000</v>
      </c>
      <c r="AE131" s="152" t="s">
        <v>91</v>
      </c>
      <c r="AF131" s="153"/>
      <c r="AG131" s="154" t="s">
        <v>1355</v>
      </c>
      <c r="AH131" s="155"/>
      <c r="AI131" s="155"/>
      <c r="AJ131" s="153"/>
      <c r="AK131" s="103">
        <v>42759</v>
      </c>
      <c r="AL131" s="103">
        <v>0</v>
      </c>
      <c r="AM131" s="103">
        <v>42759</v>
      </c>
    </row>
    <row r="132" spans="1:39" s="124" customFormat="1" ht="14.25" customHeight="1" x14ac:dyDescent="0.25">
      <c r="A132" s="152" t="s">
        <v>1354</v>
      </c>
      <c r="B132" s="153"/>
      <c r="C132" s="154" t="s">
        <v>1355</v>
      </c>
      <c r="D132" s="155"/>
      <c r="E132" s="155"/>
      <c r="F132" s="153"/>
      <c r="G132" s="123">
        <v>42759</v>
      </c>
      <c r="I132" s="123">
        <v>0</v>
      </c>
      <c r="K132" s="157">
        <v>42759</v>
      </c>
      <c r="L132" s="158"/>
      <c r="N132" s="156">
        <v>0</v>
      </c>
      <c r="O132" s="153"/>
      <c r="Q132" s="123">
        <v>0</v>
      </c>
      <c r="S132" s="123">
        <v>0</v>
      </c>
      <c r="U132" s="157">
        <f t="shared" si="5"/>
        <v>42.759</v>
      </c>
      <c r="V132" s="158"/>
      <c r="X132" s="157">
        <v>0</v>
      </c>
      <c r="Y132" s="158"/>
      <c r="AA132" s="124">
        <f>+AE132-A132</f>
        <v>0</v>
      </c>
      <c r="AB132" s="124" t="str">
        <f>+VLOOKUP(A132,[2]Balance!$AA$237:$AB$412,2,FALSE)</f>
        <v>SSS.21.01.005.001.000</v>
      </c>
      <c r="AE132" s="152" t="s">
        <v>1354</v>
      </c>
      <c r="AF132" s="153"/>
      <c r="AG132" s="154" t="s">
        <v>94</v>
      </c>
      <c r="AH132" s="155"/>
      <c r="AI132" s="155"/>
      <c r="AJ132" s="153"/>
      <c r="AK132" s="103">
        <v>460000</v>
      </c>
      <c r="AL132" s="103">
        <v>0</v>
      </c>
      <c r="AM132" s="103">
        <v>460000</v>
      </c>
    </row>
    <row r="133" spans="1:39" s="124" customFormat="1" ht="14.25" customHeight="1" x14ac:dyDescent="0.25">
      <c r="A133" s="152" t="s">
        <v>93</v>
      </c>
      <c r="B133" s="153"/>
      <c r="C133" s="154" t="s">
        <v>94</v>
      </c>
      <c r="D133" s="155"/>
      <c r="E133" s="155"/>
      <c r="F133" s="153"/>
      <c r="G133" s="123">
        <v>460000</v>
      </c>
      <c r="I133" s="123">
        <v>0</v>
      </c>
      <c r="K133" s="157">
        <v>460000</v>
      </c>
      <c r="L133" s="158"/>
      <c r="N133" s="156">
        <v>0</v>
      </c>
      <c r="O133" s="153"/>
      <c r="Q133" s="123">
        <v>0</v>
      </c>
      <c r="S133" s="123">
        <v>0</v>
      </c>
      <c r="U133" s="157">
        <f t="shared" si="5"/>
        <v>460</v>
      </c>
      <c r="V133" s="158"/>
      <c r="X133" s="157">
        <v>0</v>
      </c>
      <c r="Y133" s="158"/>
      <c r="AA133" s="124">
        <f>+AE133-A133</f>
        <v>0</v>
      </c>
      <c r="AB133" s="124" t="str">
        <f>+VLOOKUP(A133,[2]Balance!$AA$237:$AB$412,2,FALSE)</f>
        <v>SSS.21.01.005.001.000</v>
      </c>
      <c r="AE133" s="152" t="s">
        <v>93</v>
      </c>
      <c r="AF133" s="153"/>
      <c r="AG133" s="154" t="s">
        <v>96</v>
      </c>
      <c r="AH133" s="155"/>
      <c r="AI133" s="155"/>
      <c r="AJ133" s="153"/>
      <c r="AK133" s="103">
        <v>2711236</v>
      </c>
      <c r="AL133" s="103">
        <v>0</v>
      </c>
      <c r="AM133" s="103">
        <v>2711236</v>
      </c>
    </row>
    <row r="134" spans="1:39" s="124" customFormat="1" ht="14.25" customHeight="1" x14ac:dyDescent="0.25">
      <c r="A134" s="152" t="s">
        <v>95</v>
      </c>
      <c r="B134" s="153"/>
      <c r="C134" s="154" t="s">
        <v>96</v>
      </c>
      <c r="D134" s="155"/>
      <c r="E134" s="155"/>
      <c r="F134" s="153"/>
      <c r="G134" s="123">
        <v>2711236</v>
      </c>
      <c r="I134" s="123">
        <v>0</v>
      </c>
      <c r="K134" s="157">
        <v>2711236</v>
      </c>
      <c r="L134" s="158"/>
      <c r="N134" s="156">
        <v>0</v>
      </c>
      <c r="O134" s="153"/>
      <c r="Q134" s="123">
        <v>0</v>
      </c>
      <c r="S134" s="123">
        <v>0</v>
      </c>
      <c r="U134" s="157">
        <f t="shared" si="5"/>
        <v>2711.2359999999999</v>
      </c>
      <c r="V134" s="158"/>
      <c r="X134" s="157">
        <v>0</v>
      </c>
      <c r="Y134" s="158"/>
      <c r="AA134" s="124">
        <f>+AE134-A134</f>
        <v>0</v>
      </c>
      <c r="AB134" s="124" t="str">
        <f>+VLOOKUP(A134,[2]Balance!$AA$237:$AB$412,2,FALSE)</f>
        <v>SSS.21.01.005.001.000</v>
      </c>
      <c r="AE134" s="152" t="s">
        <v>95</v>
      </c>
      <c r="AF134" s="153"/>
      <c r="AG134" s="154" t="s">
        <v>98</v>
      </c>
      <c r="AH134" s="155"/>
      <c r="AI134" s="155"/>
      <c r="AJ134" s="153"/>
      <c r="AK134" s="103">
        <v>115803921</v>
      </c>
      <c r="AL134" s="103">
        <v>0</v>
      </c>
      <c r="AM134" s="103">
        <v>115803921</v>
      </c>
    </row>
    <row r="135" spans="1:39" s="124" customFormat="1" ht="14.25" customHeight="1" x14ac:dyDescent="0.25">
      <c r="A135" s="152" t="s">
        <v>97</v>
      </c>
      <c r="B135" s="153"/>
      <c r="C135" s="154" t="s">
        <v>98</v>
      </c>
      <c r="D135" s="155"/>
      <c r="E135" s="155"/>
      <c r="F135" s="153"/>
      <c r="G135" s="123">
        <v>115803921</v>
      </c>
      <c r="I135" s="123">
        <v>0</v>
      </c>
      <c r="K135" s="157">
        <v>115803921</v>
      </c>
      <c r="L135" s="158"/>
      <c r="N135" s="156">
        <v>0</v>
      </c>
      <c r="O135" s="153"/>
      <c r="Q135" s="123">
        <v>0</v>
      </c>
      <c r="S135" s="123">
        <v>0</v>
      </c>
      <c r="U135" s="157">
        <f t="shared" si="5"/>
        <v>115803.921</v>
      </c>
      <c r="V135" s="158"/>
      <c r="X135" s="157">
        <v>0</v>
      </c>
      <c r="Y135" s="158"/>
      <c r="AA135" s="124">
        <f>+AE135-A135</f>
        <v>0</v>
      </c>
      <c r="AB135" s="124" t="str">
        <f>+VLOOKUP(A135,[2]Balance!$AA$237:$AB$412,2,FALSE)</f>
        <v>SSS.21.02.005.001.000</v>
      </c>
      <c r="AE135" s="152" t="s">
        <v>97</v>
      </c>
      <c r="AF135" s="153"/>
      <c r="AG135" s="154" t="s">
        <v>100</v>
      </c>
      <c r="AH135" s="155"/>
      <c r="AI135" s="155"/>
      <c r="AJ135" s="153"/>
      <c r="AK135" s="103">
        <v>17449200</v>
      </c>
      <c r="AL135" s="103">
        <v>0</v>
      </c>
      <c r="AM135" s="103">
        <v>17449200</v>
      </c>
    </row>
    <row r="136" spans="1:39" s="124" customFormat="1" ht="14.25" customHeight="1" x14ac:dyDescent="0.25">
      <c r="A136" s="152" t="s">
        <v>99</v>
      </c>
      <c r="B136" s="153"/>
      <c r="C136" s="154" t="s">
        <v>100</v>
      </c>
      <c r="D136" s="155"/>
      <c r="E136" s="155"/>
      <c r="F136" s="153"/>
      <c r="G136" s="123">
        <v>17449200</v>
      </c>
      <c r="I136" s="123">
        <v>0</v>
      </c>
      <c r="K136" s="157">
        <v>17449200</v>
      </c>
      <c r="L136" s="158"/>
      <c r="N136" s="156">
        <v>0</v>
      </c>
      <c r="O136" s="153"/>
      <c r="Q136" s="123">
        <v>0</v>
      </c>
      <c r="S136" s="123">
        <v>0</v>
      </c>
      <c r="U136" s="157">
        <f t="shared" si="5"/>
        <v>17449.2</v>
      </c>
      <c r="V136" s="158"/>
      <c r="X136" s="157">
        <v>0</v>
      </c>
      <c r="Y136" s="158"/>
      <c r="AA136" s="124">
        <f>+AE136-A136</f>
        <v>0</v>
      </c>
      <c r="AB136" s="124" t="str">
        <f>+VLOOKUP(A136,[2]Balance!$AA$237:$AB$412,2,FALSE)</f>
        <v>SSS.21.02.005.001.000</v>
      </c>
      <c r="AE136" s="152" t="s">
        <v>99</v>
      </c>
      <c r="AF136" s="153"/>
      <c r="AG136" s="154" t="s">
        <v>102</v>
      </c>
      <c r="AH136" s="155"/>
      <c r="AI136" s="155"/>
      <c r="AJ136" s="153"/>
      <c r="AK136" s="103">
        <v>33100000</v>
      </c>
      <c r="AL136" s="103">
        <v>0</v>
      </c>
      <c r="AM136" s="103">
        <v>33100000</v>
      </c>
    </row>
    <row r="137" spans="1:39" s="124" customFormat="1" ht="14.25" customHeight="1" x14ac:dyDescent="0.25">
      <c r="A137" s="152" t="s">
        <v>101</v>
      </c>
      <c r="B137" s="153"/>
      <c r="C137" s="154" t="s">
        <v>102</v>
      </c>
      <c r="D137" s="155"/>
      <c r="E137" s="155"/>
      <c r="F137" s="153"/>
      <c r="G137" s="123">
        <v>33100000</v>
      </c>
      <c r="I137" s="123">
        <v>0</v>
      </c>
      <c r="K137" s="157">
        <v>33100000</v>
      </c>
      <c r="L137" s="158"/>
      <c r="N137" s="156">
        <v>0</v>
      </c>
      <c r="O137" s="153"/>
      <c r="Q137" s="123">
        <v>0</v>
      </c>
      <c r="S137" s="123">
        <v>0</v>
      </c>
      <c r="U137" s="157">
        <f t="shared" si="5"/>
        <v>33100</v>
      </c>
      <c r="V137" s="158"/>
      <c r="X137" s="157">
        <v>0</v>
      </c>
      <c r="Y137" s="158"/>
      <c r="AA137" s="124">
        <f>+AE137-A137</f>
        <v>0</v>
      </c>
      <c r="AB137" s="124" t="str">
        <f>+VLOOKUP(A137,[2]Balance!$AA$237:$AB$412,2,FALSE)</f>
        <v>SSS.21.02.005.001.000</v>
      </c>
      <c r="AE137" s="152" t="s">
        <v>101</v>
      </c>
      <c r="AF137" s="153"/>
      <c r="AG137" s="154" t="s">
        <v>104</v>
      </c>
      <c r="AH137" s="155"/>
      <c r="AI137" s="155"/>
      <c r="AJ137" s="153"/>
      <c r="AK137" s="103">
        <v>1659997</v>
      </c>
      <c r="AL137" s="103">
        <v>0</v>
      </c>
      <c r="AM137" s="103">
        <v>1659997</v>
      </c>
    </row>
    <row r="138" spans="1:39" s="124" customFormat="1" ht="14.25" customHeight="1" x14ac:dyDescent="0.25">
      <c r="A138" s="152" t="s">
        <v>103</v>
      </c>
      <c r="B138" s="153"/>
      <c r="C138" s="154" t="s">
        <v>104</v>
      </c>
      <c r="D138" s="155"/>
      <c r="E138" s="155"/>
      <c r="F138" s="153"/>
      <c r="G138" s="123">
        <v>1659997</v>
      </c>
      <c r="I138" s="123">
        <v>0</v>
      </c>
      <c r="K138" s="157">
        <v>1659997</v>
      </c>
      <c r="L138" s="158"/>
      <c r="N138" s="156">
        <v>0</v>
      </c>
      <c r="O138" s="153"/>
      <c r="Q138" s="123">
        <v>0</v>
      </c>
      <c r="S138" s="123">
        <v>0</v>
      </c>
      <c r="U138" s="157">
        <f t="shared" si="5"/>
        <v>1659.9970000000001</v>
      </c>
      <c r="V138" s="158"/>
      <c r="X138" s="157">
        <v>0</v>
      </c>
      <c r="Y138" s="158"/>
      <c r="AA138" s="124">
        <f>+AE138-A138</f>
        <v>0</v>
      </c>
      <c r="AB138" s="124" t="str">
        <f>+VLOOKUP(A138,[2]Balance!$AA$237:$AB$412,2,FALSE)</f>
        <v>SSS.21.02.005.001.000</v>
      </c>
      <c r="AE138" s="152" t="s">
        <v>103</v>
      </c>
      <c r="AF138" s="153"/>
      <c r="AG138" s="154" t="s">
        <v>106</v>
      </c>
      <c r="AH138" s="155"/>
      <c r="AI138" s="155"/>
      <c r="AJ138" s="153"/>
      <c r="AK138" s="103">
        <v>16265704</v>
      </c>
      <c r="AL138" s="103">
        <v>13660</v>
      </c>
      <c r="AM138" s="103">
        <v>16252044</v>
      </c>
    </row>
    <row r="139" spans="1:39" s="124" customFormat="1" ht="14.25" customHeight="1" x14ac:dyDescent="0.25">
      <c r="A139" s="152" t="s">
        <v>105</v>
      </c>
      <c r="B139" s="153"/>
      <c r="C139" s="154" t="s">
        <v>106</v>
      </c>
      <c r="D139" s="155"/>
      <c r="E139" s="155"/>
      <c r="F139" s="153"/>
      <c r="G139" s="123">
        <v>16265704</v>
      </c>
      <c r="I139" s="123">
        <v>13660</v>
      </c>
      <c r="K139" s="157">
        <v>16252044</v>
      </c>
      <c r="L139" s="158"/>
      <c r="N139" s="156">
        <v>0</v>
      </c>
      <c r="O139" s="153"/>
      <c r="Q139" s="123">
        <v>0</v>
      </c>
      <c r="S139" s="123">
        <v>0</v>
      </c>
      <c r="U139" s="157">
        <f t="shared" si="5"/>
        <v>16252.044</v>
      </c>
      <c r="V139" s="158"/>
      <c r="X139" s="157">
        <v>0</v>
      </c>
      <c r="Y139" s="158"/>
      <c r="AA139" s="124">
        <f>+AE139-A139</f>
        <v>0</v>
      </c>
      <c r="AB139" s="124" t="str">
        <f>+VLOOKUP(A139,[2]Balance!$AA$237:$AB$412,2,FALSE)</f>
        <v>SSS.22.01.001.000.000</v>
      </c>
      <c r="AE139" s="152" t="s">
        <v>105</v>
      </c>
      <c r="AF139" s="153"/>
      <c r="AG139" s="154" t="s">
        <v>308</v>
      </c>
      <c r="AH139" s="155"/>
      <c r="AI139" s="155"/>
      <c r="AJ139" s="153"/>
      <c r="AK139" s="103">
        <v>30135454</v>
      </c>
      <c r="AL139" s="103">
        <v>14479635</v>
      </c>
      <c r="AM139" s="103">
        <v>15655819</v>
      </c>
    </row>
    <row r="140" spans="1:39" s="124" customFormat="1" ht="14.25" customHeight="1" x14ac:dyDescent="0.25">
      <c r="A140" s="152" t="s">
        <v>594</v>
      </c>
      <c r="B140" s="153"/>
      <c r="C140" s="154" t="s">
        <v>308</v>
      </c>
      <c r="D140" s="155"/>
      <c r="E140" s="155"/>
      <c r="F140" s="153"/>
      <c r="G140" s="123">
        <v>30135454</v>
      </c>
      <c r="I140" s="123">
        <v>14479635</v>
      </c>
      <c r="K140" s="157">
        <v>15655819</v>
      </c>
      <c r="L140" s="158"/>
      <c r="N140" s="156">
        <v>0</v>
      </c>
      <c r="O140" s="153"/>
      <c r="Q140" s="123">
        <v>0</v>
      </c>
      <c r="S140" s="123">
        <v>0</v>
      </c>
      <c r="U140" s="157">
        <f t="shared" si="5"/>
        <v>15655.819</v>
      </c>
      <c r="V140" s="158"/>
      <c r="X140" s="157">
        <v>0</v>
      </c>
      <c r="Y140" s="158"/>
      <c r="AA140" s="124">
        <f>+AE140-A140</f>
        <v>0</v>
      </c>
      <c r="AB140" s="124" t="str">
        <f>+VLOOKUP(A140,[2]Balance!$AA$237:$AB$412,2,FALSE)</f>
        <v>SSS.22.02.002.000.000</v>
      </c>
      <c r="AE140" s="152" t="s">
        <v>594</v>
      </c>
      <c r="AF140" s="153"/>
      <c r="AG140" s="154" t="s">
        <v>726</v>
      </c>
      <c r="AH140" s="155"/>
      <c r="AI140" s="155"/>
      <c r="AJ140" s="153"/>
      <c r="AK140" s="103">
        <v>24000000</v>
      </c>
      <c r="AL140" s="103">
        <v>0</v>
      </c>
      <c r="AM140" s="103">
        <v>24000000</v>
      </c>
    </row>
    <row r="141" spans="1:39" s="124" customFormat="1" ht="14.25" customHeight="1" x14ac:dyDescent="0.25">
      <c r="A141" s="152" t="s">
        <v>725</v>
      </c>
      <c r="B141" s="153"/>
      <c r="C141" s="154" t="s">
        <v>726</v>
      </c>
      <c r="D141" s="155"/>
      <c r="E141" s="155"/>
      <c r="F141" s="153"/>
      <c r="G141" s="123">
        <v>24000000</v>
      </c>
      <c r="I141" s="123">
        <v>0</v>
      </c>
      <c r="K141" s="157">
        <v>24000000</v>
      </c>
      <c r="L141" s="158"/>
      <c r="N141" s="156">
        <v>0</v>
      </c>
      <c r="O141" s="153"/>
      <c r="Q141" s="123">
        <v>0</v>
      </c>
      <c r="S141" s="123">
        <v>0</v>
      </c>
      <c r="U141" s="157">
        <f t="shared" si="5"/>
        <v>24000</v>
      </c>
      <c r="V141" s="158"/>
      <c r="X141" s="157">
        <v>0</v>
      </c>
      <c r="Y141" s="158"/>
      <c r="AA141" s="124">
        <f>+AE141-A141</f>
        <v>0</v>
      </c>
      <c r="AB141" s="124" t="str">
        <f>+VLOOKUP(A141,[2]Balance!$AA$237:$AB$412,2,FALSE)</f>
        <v>SSS.22.03.001.000.000</v>
      </c>
      <c r="AE141" s="152" t="s">
        <v>725</v>
      </c>
      <c r="AF141" s="153"/>
      <c r="AG141" s="154" t="s">
        <v>1308</v>
      </c>
      <c r="AH141" s="155"/>
      <c r="AI141" s="155"/>
      <c r="AJ141" s="153"/>
      <c r="AK141" s="103">
        <v>15325534</v>
      </c>
      <c r="AL141" s="103">
        <v>0</v>
      </c>
      <c r="AM141" s="103">
        <v>15325534</v>
      </c>
    </row>
    <row r="142" spans="1:39" s="124" customFormat="1" ht="14.25" customHeight="1" x14ac:dyDescent="0.25">
      <c r="A142" s="152" t="s">
        <v>1307</v>
      </c>
      <c r="B142" s="153"/>
      <c r="C142" s="154" t="s">
        <v>1308</v>
      </c>
      <c r="D142" s="155"/>
      <c r="E142" s="155"/>
      <c r="F142" s="153"/>
      <c r="G142" s="123">
        <v>15325534</v>
      </c>
      <c r="I142" s="123">
        <v>0</v>
      </c>
      <c r="K142" s="157">
        <v>15325534</v>
      </c>
      <c r="L142" s="158"/>
      <c r="N142" s="156">
        <v>0</v>
      </c>
      <c r="O142" s="153"/>
      <c r="Q142" s="123">
        <v>0</v>
      </c>
      <c r="S142" s="123">
        <v>0</v>
      </c>
      <c r="U142" s="157">
        <f t="shared" si="5"/>
        <v>15325.534</v>
      </c>
      <c r="V142" s="158"/>
      <c r="X142" s="157">
        <v>0</v>
      </c>
      <c r="Y142" s="158"/>
      <c r="AA142" s="124">
        <f>+AE142-A142</f>
        <v>0</v>
      </c>
      <c r="AB142" s="124" t="str">
        <f>+VLOOKUP(A142,[2]Balance!$AA$237:$AB$412,2,FALSE)</f>
        <v>SSS.22.03.001.000.000</v>
      </c>
      <c r="AE142" s="152" t="s">
        <v>1307</v>
      </c>
      <c r="AF142" s="153"/>
      <c r="AG142" s="154" t="s">
        <v>108</v>
      </c>
      <c r="AH142" s="155"/>
      <c r="AI142" s="155"/>
      <c r="AJ142" s="153"/>
      <c r="AK142" s="103">
        <v>50672132</v>
      </c>
      <c r="AL142" s="103">
        <v>15375235</v>
      </c>
      <c r="AM142" s="103">
        <v>35296897</v>
      </c>
    </row>
    <row r="143" spans="1:39" s="124" customFormat="1" ht="14.25" customHeight="1" x14ac:dyDescent="0.25">
      <c r="A143" s="152" t="s">
        <v>107</v>
      </c>
      <c r="B143" s="153"/>
      <c r="C143" s="154" t="s">
        <v>108</v>
      </c>
      <c r="D143" s="155"/>
      <c r="E143" s="155"/>
      <c r="F143" s="153"/>
      <c r="G143" s="123">
        <v>50672132</v>
      </c>
      <c r="I143" s="123">
        <v>15375235</v>
      </c>
      <c r="K143" s="157">
        <v>35296897</v>
      </c>
      <c r="L143" s="158"/>
      <c r="N143" s="156">
        <v>0</v>
      </c>
      <c r="O143" s="153"/>
      <c r="Q143" s="123">
        <v>0</v>
      </c>
      <c r="S143" s="123">
        <v>0</v>
      </c>
      <c r="U143" s="157">
        <f t="shared" si="5"/>
        <v>35296.896999999997</v>
      </c>
      <c r="V143" s="158"/>
      <c r="X143" s="157">
        <v>0</v>
      </c>
      <c r="Y143" s="158"/>
      <c r="AA143" s="124">
        <f>+AE143-A143</f>
        <v>0</v>
      </c>
      <c r="AB143" s="124" t="str">
        <f>+VLOOKUP(A143,[2]Balance!$AA$237:$AB$412,2,FALSE)</f>
        <v>SSS.22.04.001.000.000</v>
      </c>
      <c r="AE143" s="152" t="s">
        <v>107</v>
      </c>
      <c r="AF143" s="153"/>
      <c r="AG143" s="154" t="s">
        <v>109</v>
      </c>
      <c r="AH143" s="155"/>
      <c r="AI143" s="155"/>
      <c r="AJ143" s="153"/>
      <c r="AK143" s="103">
        <v>6714671</v>
      </c>
      <c r="AL143" s="103">
        <v>0</v>
      </c>
      <c r="AM143" s="103">
        <v>6714671</v>
      </c>
    </row>
    <row r="144" spans="1:39" s="124" customFormat="1" ht="14.25" customHeight="1" x14ac:dyDescent="0.25">
      <c r="A144" s="152" t="s">
        <v>1334</v>
      </c>
      <c r="B144" s="153"/>
      <c r="C144" s="154" t="s">
        <v>109</v>
      </c>
      <c r="D144" s="155"/>
      <c r="E144" s="155"/>
      <c r="F144" s="153"/>
      <c r="G144" s="123">
        <v>6714671</v>
      </c>
      <c r="I144" s="123">
        <v>0</v>
      </c>
      <c r="K144" s="157">
        <v>6714671</v>
      </c>
      <c r="L144" s="158"/>
      <c r="N144" s="156">
        <v>0</v>
      </c>
      <c r="O144" s="153"/>
      <c r="Q144" s="123">
        <v>0</v>
      </c>
      <c r="S144" s="123">
        <v>0</v>
      </c>
      <c r="U144" s="157">
        <f t="shared" si="5"/>
        <v>6714.6710000000003</v>
      </c>
      <c r="V144" s="158"/>
      <c r="X144" s="157">
        <v>0</v>
      </c>
      <c r="Y144" s="158"/>
      <c r="AA144" s="124">
        <f>+AE144-A144</f>
        <v>0</v>
      </c>
      <c r="AB144" s="124" t="str">
        <f>+VLOOKUP(A144,[2]Balance!$AA$237:$AB$412,2,FALSE)</f>
        <v>SSS.22.04.002.000.000</v>
      </c>
      <c r="AE144" s="152" t="s">
        <v>1334</v>
      </c>
      <c r="AF144" s="153"/>
      <c r="AG144" s="154" t="s">
        <v>316</v>
      </c>
      <c r="AH144" s="155"/>
      <c r="AI144" s="155"/>
      <c r="AJ144" s="153"/>
      <c r="AK144" s="103">
        <v>208449132</v>
      </c>
      <c r="AL144" s="103">
        <v>4388720</v>
      </c>
      <c r="AM144" s="103">
        <v>204060412</v>
      </c>
    </row>
    <row r="145" spans="1:39" s="124" customFormat="1" ht="14.25" customHeight="1" x14ac:dyDescent="0.25">
      <c r="A145" s="152" t="s">
        <v>728</v>
      </c>
      <c r="B145" s="153"/>
      <c r="C145" s="154" t="s">
        <v>316</v>
      </c>
      <c r="D145" s="155"/>
      <c r="E145" s="155"/>
      <c r="F145" s="153"/>
      <c r="G145" s="123">
        <v>208449132</v>
      </c>
      <c r="I145" s="123">
        <v>4388720</v>
      </c>
      <c r="K145" s="157">
        <v>204060412</v>
      </c>
      <c r="L145" s="158"/>
      <c r="N145" s="156">
        <v>0</v>
      </c>
      <c r="O145" s="153"/>
      <c r="Q145" s="123">
        <v>0</v>
      </c>
      <c r="S145" s="123">
        <v>0</v>
      </c>
      <c r="U145" s="157">
        <f t="shared" si="5"/>
        <v>204060.41200000001</v>
      </c>
      <c r="V145" s="158"/>
      <c r="X145" s="157">
        <v>0</v>
      </c>
      <c r="Y145" s="158"/>
      <c r="AA145" s="124">
        <f>+AE145-A145</f>
        <v>0</v>
      </c>
      <c r="AB145" s="124" t="str">
        <f>+VLOOKUP(A145,[2]Balance!$AA$237:$AB$412,2,FALSE)</f>
        <v>SSS.22.04.003.000.000</v>
      </c>
      <c r="AE145" s="152" t="s">
        <v>728</v>
      </c>
      <c r="AF145" s="153"/>
      <c r="AG145" s="154" t="s">
        <v>317</v>
      </c>
      <c r="AH145" s="155"/>
      <c r="AI145" s="155"/>
      <c r="AJ145" s="153"/>
      <c r="AK145" s="103">
        <v>1116477394</v>
      </c>
      <c r="AL145" s="103">
        <v>150870596</v>
      </c>
      <c r="AM145" s="103">
        <v>965606798</v>
      </c>
    </row>
    <row r="146" spans="1:39" s="124" customFormat="1" ht="14.25" customHeight="1" x14ac:dyDescent="0.25">
      <c r="A146" s="152" t="s">
        <v>730</v>
      </c>
      <c r="B146" s="153"/>
      <c r="C146" s="154" t="s">
        <v>317</v>
      </c>
      <c r="D146" s="155"/>
      <c r="E146" s="155"/>
      <c r="F146" s="153"/>
      <c r="G146" s="123">
        <v>1116477394</v>
      </c>
      <c r="I146" s="123">
        <v>150870596</v>
      </c>
      <c r="K146" s="157">
        <v>965606798</v>
      </c>
      <c r="L146" s="158"/>
      <c r="N146" s="156">
        <v>0</v>
      </c>
      <c r="O146" s="153"/>
      <c r="Q146" s="123">
        <v>0</v>
      </c>
      <c r="S146" s="123">
        <v>0</v>
      </c>
      <c r="U146" s="157">
        <f t="shared" si="5"/>
        <v>965606.79799999995</v>
      </c>
      <c r="V146" s="158"/>
      <c r="X146" s="157">
        <v>0</v>
      </c>
      <c r="Y146" s="158"/>
      <c r="AA146" s="124">
        <f>+AE146-A146</f>
        <v>0</v>
      </c>
      <c r="AB146" s="124" t="str">
        <f>+VLOOKUP(A146,[2]Balance!$AA$237:$AB$412,2,FALSE)</f>
        <v>SSS.22.04.004.000.000</v>
      </c>
      <c r="AE146" s="152" t="s">
        <v>730</v>
      </c>
      <c r="AF146" s="153"/>
      <c r="AG146" s="154" t="s">
        <v>111</v>
      </c>
      <c r="AH146" s="155"/>
      <c r="AI146" s="155"/>
      <c r="AJ146" s="153"/>
      <c r="AK146" s="103">
        <v>800797479</v>
      </c>
      <c r="AL146" s="103">
        <v>228408933</v>
      </c>
      <c r="AM146" s="103">
        <v>572388546</v>
      </c>
    </row>
    <row r="147" spans="1:39" s="124" customFormat="1" ht="14.25" customHeight="1" x14ac:dyDescent="0.25">
      <c r="A147" s="152" t="s">
        <v>110</v>
      </c>
      <c r="B147" s="153"/>
      <c r="C147" s="154" t="s">
        <v>111</v>
      </c>
      <c r="D147" s="155"/>
      <c r="E147" s="155"/>
      <c r="F147" s="153"/>
      <c r="G147" s="123">
        <v>800797479</v>
      </c>
      <c r="I147" s="123">
        <v>228408933</v>
      </c>
      <c r="K147" s="157">
        <v>572388546</v>
      </c>
      <c r="L147" s="158"/>
      <c r="N147" s="156">
        <v>0</v>
      </c>
      <c r="O147" s="153"/>
      <c r="Q147" s="123">
        <v>0</v>
      </c>
      <c r="S147" s="123">
        <v>0</v>
      </c>
      <c r="U147" s="157">
        <f t="shared" si="5"/>
        <v>572388.54599999997</v>
      </c>
      <c r="V147" s="158"/>
      <c r="X147" s="157">
        <v>0</v>
      </c>
      <c r="Y147" s="158"/>
      <c r="AA147" s="124">
        <f>+AE147-A147</f>
        <v>0</v>
      </c>
      <c r="AB147" s="124" t="str">
        <f>+VLOOKUP(A147,[2]Balance!$AA$237:$AB$412,2,FALSE)</f>
        <v>SSS.22.04.005.000.000</v>
      </c>
      <c r="AE147" s="152" t="s">
        <v>110</v>
      </c>
      <c r="AF147" s="153"/>
      <c r="AG147" s="154" t="s">
        <v>113</v>
      </c>
      <c r="AH147" s="155"/>
      <c r="AI147" s="155"/>
      <c r="AJ147" s="153"/>
      <c r="AK147" s="103">
        <v>4173538</v>
      </c>
      <c r="AL147" s="103">
        <v>53283</v>
      </c>
      <c r="AM147" s="103">
        <v>4120255</v>
      </c>
    </row>
    <row r="148" spans="1:39" s="124" customFormat="1" ht="14.25" customHeight="1" x14ac:dyDescent="0.25">
      <c r="A148" s="152" t="s">
        <v>112</v>
      </c>
      <c r="B148" s="153"/>
      <c r="C148" s="154" t="s">
        <v>113</v>
      </c>
      <c r="D148" s="155"/>
      <c r="E148" s="155"/>
      <c r="F148" s="153"/>
      <c r="G148" s="123">
        <v>4173538</v>
      </c>
      <c r="I148" s="123">
        <v>53283</v>
      </c>
      <c r="K148" s="157">
        <v>4120255</v>
      </c>
      <c r="L148" s="158"/>
      <c r="N148" s="156">
        <v>0</v>
      </c>
      <c r="O148" s="153"/>
      <c r="Q148" s="123">
        <v>0</v>
      </c>
      <c r="S148" s="123">
        <v>0</v>
      </c>
      <c r="U148" s="157">
        <f t="shared" si="5"/>
        <v>4120.2550000000001</v>
      </c>
      <c r="V148" s="158"/>
      <c r="X148" s="157">
        <v>0</v>
      </c>
      <c r="Y148" s="158"/>
      <c r="AA148" s="124">
        <f>+AE148-A148</f>
        <v>0</v>
      </c>
      <c r="AB148" s="124" t="str">
        <f>+VLOOKUP(A148,[2]Balance!$AA$237:$AB$412,2,FALSE)</f>
        <v>SSS.22.04.007.000.000</v>
      </c>
      <c r="AE148" s="152" t="s">
        <v>112</v>
      </c>
      <c r="AF148" s="153"/>
      <c r="AG148" s="154" t="s">
        <v>321</v>
      </c>
      <c r="AH148" s="155"/>
      <c r="AI148" s="155"/>
      <c r="AJ148" s="153"/>
      <c r="AK148" s="103">
        <v>641750</v>
      </c>
      <c r="AL148" s="103">
        <v>0</v>
      </c>
      <c r="AM148" s="103">
        <v>641750</v>
      </c>
    </row>
    <row r="149" spans="1:39" s="124" customFormat="1" ht="14.25" customHeight="1" x14ac:dyDescent="0.25">
      <c r="A149" s="152" t="s">
        <v>1335</v>
      </c>
      <c r="B149" s="153"/>
      <c r="C149" s="154" t="s">
        <v>321</v>
      </c>
      <c r="D149" s="155"/>
      <c r="E149" s="155"/>
      <c r="F149" s="153"/>
      <c r="G149" s="123">
        <v>641750</v>
      </c>
      <c r="I149" s="123">
        <v>0</v>
      </c>
      <c r="K149" s="157">
        <v>641750</v>
      </c>
      <c r="L149" s="158"/>
      <c r="N149" s="156">
        <v>0</v>
      </c>
      <c r="O149" s="153"/>
      <c r="Q149" s="123">
        <v>0</v>
      </c>
      <c r="S149" s="123">
        <v>0</v>
      </c>
      <c r="U149" s="157">
        <f t="shared" si="5"/>
        <v>641.75</v>
      </c>
      <c r="V149" s="158"/>
      <c r="X149" s="157">
        <v>0</v>
      </c>
      <c r="Y149" s="158"/>
      <c r="AA149" s="124">
        <f>+AE149-A149</f>
        <v>0</v>
      </c>
      <c r="AB149" s="124" t="str">
        <f>+VLOOKUP(A149,[2]Balance!$AA$237:$AB$412,2,FALSE)</f>
        <v>SSS.22.04.999.000.000</v>
      </c>
      <c r="AE149" s="152" t="s">
        <v>1335</v>
      </c>
      <c r="AF149" s="153"/>
      <c r="AG149" s="154" t="s">
        <v>114</v>
      </c>
      <c r="AH149" s="155"/>
      <c r="AI149" s="155"/>
      <c r="AJ149" s="153"/>
      <c r="AK149" s="103">
        <v>710073</v>
      </c>
      <c r="AL149" s="103">
        <v>0</v>
      </c>
      <c r="AM149" s="103">
        <v>710073</v>
      </c>
    </row>
    <row r="150" spans="1:39" s="124" customFormat="1" ht="14.25" customHeight="1" x14ac:dyDescent="0.25">
      <c r="A150" s="152" t="s">
        <v>1315</v>
      </c>
      <c r="B150" s="153"/>
      <c r="C150" s="154" t="s">
        <v>114</v>
      </c>
      <c r="D150" s="155"/>
      <c r="E150" s="155"/>
      <c r="F150" s="153"/>
      <c r="G150" s="123">
        <v>710073</v>
      </c>
      <c r="I150" s="123">
        <v>0</v>
      </c>
      <c r="K150" s="157">
        <v>710073</v>
      </c>
      <c r="L150" s="158"/>
      <c r="N150" s="156">
        <v>0</v>
      </c>
      <c r="O150" s="153"/>
      <c r="Q150" s="123">
        <v>0</v>
      </c>
      <c r="S150" s="123">
        <v>0</v>
      </c>
      <c r="U150" s="157">
        <f t="shared" si="5"/>
        <v>710.07299999999998</v>
      </c>
      <c r="V150" s="158"/>
      <c r="X150" s="157">
        <v>0</v>
      </c>
      <c r="Y150" s="158"/>
      <c r="AA150" s="124">
        <f>+AE150-A150</f>
        <v>0</v>
      </c>
      <c r="AB150" s="124" t="str">
        <f>+VLOOKUP(A150,[2]Balance!$AA$237:$AB$412,2,FALSE)</f>
        <v>SSS.22.04.009.000.000</v>
      </c>
      <c r="AE150" s="152" t="s">
        <v>1315</v>
      </c>
      <c r="AF150" s="153"/>
      <c r="AG150" s="154" t="s">
        <v>116</v>
      </c>
      <c r="AH150" s="155"/>
      <c r="AI150" s="155"/>
      <c r="AJ150" s="153"/>
      <c r="AK150" s="103">
        <v>27939868</v>
      </c>
      <c r="AL150" s="103">
        <v>12912565</v>
      </c>
      <c r="AM150" s="103">
        <v>15027303</v>
      </c>
    </row>
    <row r="151" spans="1:39" s="124" customFormat="1" ht="14.25" customHeight="1" x14ac:dyDescent="0.25">
      <c r="A151" s="152" t="s">
        <v>115</v>
      </c>
      <c r="B151" s="153"/>
      <c r="C151" s="154" t="s">
        <v>116</v>
      </c>
      <c r="D151" s="155"/>
      <c r="E151" s="155"/>
      <c r="F151" s="153"/>
      <c r="G151" s="123">
        <v>27939868</v>
      </c>
      <c r="I151" s="123">
        <v>12912565</v>
      </c>
      <c r="K151" s="157">
        <v>15027303</v>
      </c>
      <c r="L151" s="158"/>
      <c r="N151" s="156">
        <v>0</v>
      </c>
      <c r="O151" s="153"/>
      <c r="Q151" s="123">
        <v>0</v>
      </c>
      <c r="S151" s="123">
        <v>0</v>
      </c>
      <c r="U151" s="157">
        <f t="shared" si="5"/>
        <v>15027.303</v>
      </c>
      <c r="V151" s="158"/>
      <c r="X151" s="157">
        <v>0</v>
      </c>
      <c r="Y151" s="158"/>
      <c r="AA151" s="124">
        <f>+AE151-A151</f>
        <v>0</v>
      </c>
      <c r="AB151" s="124" t="str">
        <f>+VLOOKUP(A151,[2]Balance!$AA$237:$AB$412,2,FALSE)</f>
        <v>SSS.22.04.010.000.000</v>
      </c>
      <c r="AE151" s="152" t="s">
        <v>115</v>
      </c>
      <c r="AF151" s="153"/>
      <c r="AG151" s="154" t="s">
        <v>118</v>
      </c>
      <c r="AH151" s="155"/>
      <c r="AI151" s="155"/>
      <c r="AJ151" s="153"/>
      <c r="AK151" s="103">
        <v>6236387</v>
      </c>
      <c r="AL151" s="103">
        <v>2689784</v>
      </c>
      <c r="AM151" s="103">
        <v>3546603</v>
      </c>
    </row>
    <row r="152" spans="1:39" s="124" customFormat="1" ht="14.25" customHeight="1" x14ac:dyDescent="0.25">
      <c r="A152" s="152" t="s">
        <v>117</v>
      </c>
      <c r="B152" s="153"/>
      <c r="C152" s="154" t="s">
        <v>118</v>
      </c>
      <c r="D152" s="155"/>
      <c r="E152" s="155"/>
      <c r="F152" s="153"/>
      <c r="G152" s="123">
        <v>6236387</v>
      </c>
      <c r="I152" s="123">
        <v>2689784</v>
      </c>
      <c r="K152" s="157">
        <v>3546603</v>
      </c>
      <c r="L152" s="158"/>
      <c r="N152" s="156">
        <v>0</v>
      </c>
      <c r="O152" s="153"/>
      <c r="Q152" s="123">
        <v>0</v>
      </c>
      <c r="S152" s="123">
        <v>0</v>
      </c>
      <c r="U152" s="157">
        <f t="shared" ref="U152:U196" si="6">+K152/1000</f>
        <v>3546.6030000000001</v>
      </c>
      <c r="V152" s="158"/>
      <c r="X152" s="157">
        <v>0</v>
      </c>
      <c r="Y152" s="158"/>
      <c r="AA152" s="124">
        <f>+AE152-A152</f>
        <v>0</v>
      </c>
      <c r="AB152" s="124" t="str">
        <f>+VLOOKUP(A152,[2]Balance!$AA$237:$AB$412,2,FALSE)</f>
        <v>SSS.22.04.012.000.000</v>
      </c>
      <c r="AE152" s="152" t="s">
        <v>117</v>
      </c>
      <c r="AF152" s="153"/>
      <c r="AG152" s="154" t="s">
        <v>120</v>
      </c>
      <c r="AH152" s="155"/>
      <c r="AI152" s="155"/>
      <c r="AJ152" s="153"/>
      <c r="AK152" s="103">
        <v>15367808</v>
      </c>
      <c r="AL152" s="103">
        <v>7584912</v>
      </c>
      <c r="AM152" s="103">
        <v>7782896</v>
      </c>
    </row>
    <row r="153" spans="1:39" s="124" customFormat="1" ht="14.25" customHeight="1" x14ac:dyDescent="0.25">
      <c r="A153" s="152" t="s">
        <v>119</v>
      </c>
      <c r="B153" s="153"/>
      <c r="C153" s="154" t="s">
        <v>120</v>
      </c>
      <c r="D153" s="155"/>
      <c r="E153" s="155"/>
      <c r="F153" s="153"/>
      <c r="G153" s="123">
        <v>15367808</v>
      </c>
      <c r="I153" s="123">
        <v>7584912</v>
      </c>
      <c r="K153" s="157">
        <v>7782896</v>
      </c>
      <c r="L153" s="158"/>
      <c r="N153" s="156">
        <v>0</v>
      </c>
      <c r="O153" s="153"/>
      <c r="Q153" s="123">
        <v>0</v>
      </c>
      <c r="S153" s="123">
        <v>0</v>
      </c>
      <c r="U153" s="157">
        <f t="shared" si="6"/>
        <v>7782.8959999999997</v>
      </c>
      <c r="V153" s="158"/>
      <c r="X153" s="157">
        <v>0</v>
      </c>
      <c r="Y153" s="158"/>
      <c r="AA153" s="124">
        <f>+AE153-A153</f>
        <v>0</v>
      </c>
      <c r="AB153" s="124" t="str">
        <f>+VLOOKUP(A153,[2]Balance!$AA$237:$AB$412,2,FALSE)</f>
        <v>SSS.22.04.013.000.000</v>
      </c>
      <c r="AE153" s="152" t="s">
        <v>119</v>
      </c>
      <c r="AF153" s="153"/>
      <c r="AG153" s="154" t="s">
        <v>122</v>
      </c>
      <c r="AH153" s="155"/>
      <c r="AI153" s="155"/>
      <c r="AJ153" s="153"/>
      <c r="AK153" s="103">
        <v>47140537</v>
      </c>
      <c r="AL153" s="103">
        <v>8968972</v>
      </c>
      <c r="AM153" s="103">
        <v>38171565</v>
      </c>
    </row>
    <row r="154" spans="1:39" s="124" customFormat="1" ht="14.25" customHeight="1" x14ac:dyDescent="0.25">
      <c r="A154" s="152" t="s">
        <v>121</v>
      </c>
      <c r="B154" s="153"/>
      <c r="C154" s="154" t="s">
        <v>122</v>
      </c>
      <c r="D154" s="155"/>
      <c r="E154" s="155"/>
      <c r="F154" s="153"/>
      <c r="G154" s="123">
        <v>47140537</v>
      </c>
      <c r="I154" s="123">
        <v>8968972</v>
      </c>
      <c r="K154" s="157">
        <v>38171565</v>
      </c>
      <c r="L154" s="158"/>
      <c r="N154" s="156">
        <v>0</v>
      </c>
      <c r="O154" s="153"/>
      <c r="Q154" s="123">
        <v>0</v>
      </c>
      <c r="S154" s="123">
        <v>0</v>
      </c>
      <c r="U154" s="157">
        <f t="shared" si="6"/>
        <v>38171.565000000002</v>
      </c>
      <c r="V154" s="158"/>
      <c r="X154" s="157">
        <v>0</v>
      </c>
      <c r="Y154" s="158"/>
      <c r="AA154" s="124">
        <f>+AE154-A154</f>
        <v>0</v>
      </c>
      <c r="AB154" s="124" t="str">
        <f>+VLOOKUP(A154,[2]Balance!$AA$237:$AB$412,2,FALSE)</f>
        <v>SSS.22.04.999.000.000</v>
      </c>
      <c r="AE154" s="152" t="s">
        <v>121</v>
      </c>
      <c r="AF154" s="153"/>
      <c r="AG154" s="154" t="s">
        <v>124</v>
      </c>
      <c r="AH154" s="155"/>
      <c r="AI154" s="155"/>
      <c r="AJ154" s="153"/>
      <c r="AK154" s="103">
        <v>361363768</v>
      </c>
      <c r="AL154" s="103">
        <v>180508581</v>
      </c>
      <c r="AM154" s="103">
        <v>180855187</v>
      </c>
    </row>
    <row r="155" spans="1:39" s="124" customFormat="1" ht="14.25" customHeight="1" x14ac:dyDescent="0.25">
      <c r="A155" s="152" t="s">
        <v>123</v>
      </c>
      <c r="B155" s="153"/>
      <c r="C155" s="154" t="s">
        <v>124</v>
      </c>
      <c r="D155" s="155"/>
      <c r="E155" s="155"/>
      <c r="F155" s="153"/>
      <c r="G155" s="123">
        <v>361363768</v>
      </c>
      <c r="I155" s="123">
        <v>180508581</v>
      </c>
      <c r="K155" s="157">
        <v>180855187</v>
      </c>
      <c r="L155" s="158"/>
      <c r="N155" s="156">
        <v>0</v>
      </c>
      <c r="O155" s="153"/>
      <c r="Q155" s="123">
        <v>0</v>
      </c>
      <c r="S155" s="123">
        <v>0</v>
      </c>
      <c r="U155" s="157">
        <f>+K155/1000-88499.46</f>
        <v>92355.726999999999</v>
      </c>
      <c r="V155" s="158"/>
      <c r="X155" s="157">
        <v>0</v>
      </c>
      <c r="Y155" s="158"/>
      <c r="AA155" s="124">
        <f>+AE155-A155</f>
        <v>0</v>
      </c>
      <c r="AB155" s="124" t="str">
        <f>+VLOOKUP(A155,[2]Balance!$AA$237:$AB$412,2,FALSE)</f>
        <v>SSS.22.05.001.000.000</v>
      </c>
      <c r="AE155" s="152" t="s">
        <v>123</v>
      </c>
      <c r="AF155" s="153"/>
      <c r="AG155" s="154" t="s">
        <v>126</v>
      </c>
      <c r="AH155" s="155"/>
      <c r="AI155" s="155"/>
      <c r="AJ155" s="153"/>
      <c r="AK155" s="103">
        <v>42524320</v>
      </c>
      <c r="AL155" s="103">
        <v>0</v>
      </c>
      <c r="AM155" s="103">
        <v>42524320</v>
      </c>
    </row>
    <row r="156" spans="1:39" s="124" customFormat="1" ht="14.25" customHeight="1" x14ac:dyDescent="0.25">
      <c r="A156" s="152" t="s">
        <v>125</v>
      </c>
      <c r="B156" s="153"/>
      <c r="C156" s="154" t="s">
        <v>126</v>
      </c>
      <c r="D156" s="155"/>
      <c r="E156" s="155"/>
      <c r="F156" s="153"/>
      <c r="G156" s="123">
        <v>42524320</v>
      </c>
      <c r="I156" s="123">
        <v>0</v>
      </c>
      <c r="K156" s="157">
        <v>42524320</v>
      </c>
      <c r="L156" s="158"/>
      <c r="N156" s="156">
        <v>0</v>
      </c>
      <c r="O156" s="153"/>
      <c r="Q156" s="123">
        <v>0</v>
      </c>
      <c r="S156" s="123">
        <v>0</v>
      </c>
      <c r="U156" s="157">
        <f t="shared" si="6"/>
        <v>42524.32</v>
      </c>
      <c r="V156" s="158"/>
      <c r="X156" s="157">
        <v>0</v>
      </c>
      <c r="Y156" s="158"/>
      <c r="AA156" s="124">
        <f>+AE156-A156</f>
        <v>0</v>
      </c>
      <c r="AB156" s="124" t="str">
        <f>+VLOOKUP(A156,[2]Balance!$AA$237:$AB$412,2,FALSE)</f>
        <v>SSS.22.05.002.000.000</v>
      </c>
      <c r="AE156" s="152" t="s">
        <v>125</v>
      </c>
      <c r="AF156" s="153"/>
      <c r="AG156" s="154" t="s">
        <v>331</v>
      </c>
      <c r="AH156" s="155"/>
      <c r="AI156" s="155"/>
      <c r="AJ156" s="153"/>
      <c r="AK156" s="103">
        <v>9868588</v>
      </c>
      <c r="AL156" s="103">
        <v>7138683</v>
      </c>
      <c r="AM156" s="103">
        <v>2729905</v>
      </c>
    </row>
    <row r="157" spans="1:39" s="124" customFormat="1" ht="14.25" customHeight="1" x14ac:dyDescent="0.25">
      <c r="A157" s="152" t="s">
        <v>740</v>
      </c>
      <c r="B157" s="153"/>
      <c r="C157" s="154" t="s">
        <v>331</v>
      </c>
      <c r="D157" s="155"/>
      <c r="E157" s="155"/>
      <c r="F157" s="153"/>
      <c r="G157" s="123">
        <v>9868588</v>
      </c>
      <c r="I157" s="123">
        <v>7138683</v>
      </c>
      <c r="K157" s="157">
        <v>2729905</v>
      </c>
      <c r="L157" s="158"/>
      <c r="N157" s="156">
        <v>0</v>
      </c>
      <c r="O157" s="153"/>
      <c r="Q157" s="123">
        <v>0</v>
      </c>
      <c r="S157" s="123">
        <v>0</v>
      </c>
      <c r="U157" s="157">
        <f t="shared" si="6"/>
        <v>2729.9050000000002</v>
      </c>
      <c r="V157" s="158"/>
      <c r="X157" s="157">
        <v>0</v>
      </c>
      <c r="Y157" s="158"/>
      <c r="AA157" s="124">
        <f>+AE157-A157</f>
        <v>0</v>
      </c>
      <c r="AB157" s="124" t="str">
        <f>+VLOOKUP(A157,[2]Balance!$AA$237:$AB$412,2,FALSE)</f>
        <v>SSS.22.05.003.000.000</v>
      </c>
      <c r="AE157" s="152" t="s">
        <v>740</v>
      </c>
      <c r="AF157" s="153"/>
      <c r="AG157" s="154" t="s">
        <v>128</v>
      </c>
      <c r="AH157" s="155"/>
      <c r="AI157" s="155"/>
      <c r="AJ157" s="153"/>
      <c r="AK157" s="103">
        <v>97258204</v>
      </c>
      <c r="AL157" s="103">
        <v>48629102</v>
      </c>
      <c r="AM157" s="103">
        <v>48629102</v>
      </c>
    </row>
    <row r="158" spans="1:39" s="124" customFormat="1" ht="14.25" customHeight="1" x14ac:dyDescent="0.25">
      <c r="A158" s="152" t="s">
        <v>127</v>
      </c>
      <c r="B158" s="153"/>
      <c r="C158" s="154" t="s">
        <v>128</v>
      </c>
      <c r="D158" s="155"/>
      <c r="E158" s="155"/>
      <c r="F158" s="153"/>
      <c r="G158" s="123">
        <v>97258204</v>
      </c>
      <c r="I158" s="123">
        <v>48629102</v>
      </c>
      <c r="K158" s="157">
        <v>48629102</v>
      </c>
      <c r="L158" s="158"/>
      <c r="N158" s="156">
        <v>0</v>
      </c>
      <c r="O158" s="153"/>
      <c r="Q158" s="123">
        <v>0</v>
      </c>
      <c r="S158" s="123">
        <v>0</v>
      </c>
      <c r="U158" s="157">
        <f t="shared" si="6"/>
        <v>48629.101999999999</v>
      </c>
      <c r="V158" s="158"/>
      <c r="X158" s="157">
        <v>0</v>
      </c>
      <c r="Y158" s="158"/>
      <c r="AA158" s="124">
        <f>+AE158-A158</f>
        <v>0</v>
      </c>
      <c r="AB158" s="124" t="str">
        <f>+VLOOKUP(A158,[2]Balance!$AA$237:$AB$412,2,FALSE)</f>
        <v>SSS.22.05.005.000.000</v>
      </c>
      <c r="AE158" s="152" t="s">
        <v>127</v>
      </c>
      <c r="AF158" s="153"/>
      <c r="AG158" s="154" t="s">
        <v>130</v>
      </c>
      <c r="AH158" s="155"/>
      <c r="AI158" s="155"/>
      <c r="AJ158" s="153"/>
      <c r="AK158" s="103">
        <v>89971820</v>
      </c>
      <c r="AL158" s="103">
        <v>44978739</v>
      </c>
      <c r="AM158" s="103">
        <v>44993081</v>
      </c>
    </row>
    <row r="159" spans="1:39" s="124" customFormat="1" ht="14.25" customHeight="1" x14ac:dyDescent="0.25">
      <c r="A159" s="152" t="s">
        <v>129</v>
      </c>
      <c r="B159" s="153"/>
      <c r="C159" s="154" t="s">
        <v>130</v>
      </c>
      <c r="D159" s="155"/>
      <c r="E159" s="155"/>
      <c r="F159" s="153"/>
      <c r="G159" s="123">
        <v>89971820</v>
      </c>
      <c r="I159" s="123">
        <v>44978739</v>
      </c>
      <c r="K159" s="157">
        <v>44993081</v>
      </c>
      <c r="L159" s="158"/>
      <c r="N159" s="156">
        <v>0</v>
      </c>
      <c r="O159" s="153"/>
      <c r="Q159" s="123">
        <v>0</v>
      </c>
      <c r="S159" s="123">
        <v>0</v>
      </c>
      <c r="U159" s="157">
        <f t="shared" si="6"/>
        <v>44993.080999999998</v>
      </c>
      <c r="V159" s="158"/>
      <c r="X159" s="157">
        <v>0</v>
      </c>
      <c r="Y159" s="158"/>
      <c r="AA159" s="124">
        <f>+AE159-A159</f>
        <v>0</v>
      </c>
      <c r="AB159" s="124" t="str">
        <f>+VLOOKUP(A159,[2]Balance!$AA$237:$AB$412,2,FALSE)</f>
        <v>SSS.22.05.006.000.000</v>
      </c>
      <c r="AE159" s="152" t="s">
        <v>129</v>
      </c>
      <c r="AF159" s="153"/>
      <c r="AG159" s="154" t="s">
        <v>132</v>
      </c>
      <c r="AH159" s="155"/>
      <c r="AI159" s="155"/>
      <c r="AJ159" s="153"/>
      <c r="AK159" s="103">
        <v>56920046</v>
      </c>
      <c r="AL159" s="103">
        <v>28460023</v>
      </c>
      <c r="AM159" s="103">
        <v>28460023</v>
      </c>
    </row>
    <row r="160" spans="1:39" s="124" customFormat="1" ht="14.25" customHeight="1" x14ac:dyDescent="0.25">
      <c r="A160" s="152" t="s">
        <v>131</v>
      </c>
      <c r="B160" s="153"/>
      <c r="C160" s="154" t="s">
        <v>132</v>
      </c>
      <c r="D160" s="155"/>
      <c r="E160" s="155"/>
      <c r="F160" s="153"/>
      <c r="G160" s="123">
        <v>56920046</v>
      </c>
      <c r="I160" s="123">
        <v>28460023</v>
      </c>
      <c r="K160" s="157">
        <v>28460023</v>
      </c>
      <c r="L160" s="158"/>
      <c r="N160" s="156">
        <v>0</v>
      </c>
      <c r="O160" s="153"/>
      <c r="Q160" s="123">
        <v>0</v>
      </c>
      <c r="S160" s="123">
        <v>0</v>
      </c>
      <c r="U160" s="157">
        <f t="shared" si="6"/>
        <v>28460.023000000001</v>
      </c>
      <c r="V160" s="158"/>
      <c r="X160" s="157">
        <v>0</v>
      </c>
      <c r="Y160" s="158"/>
      <c r="AA160" s="124">
        <f>+AE160-A160</f>
        <v>0</v>
      </c>
      <c r="AB160" s="124" t="str">
        <f>+VLOOKUP(A160,[2]Balance!$AA$237:$AB$412,2,FALSE)</f>
        <v>SSS.22.05.007.000.000</v>
      </c>
      <c r="AE160" s="152" t="s">
        <v>131</v>
      </c>
      <c r="AF160" s="153"/>
      <c r="AG160" s="154" t="s">
        <v>333</v>
      </c>
      <c r="AH160" s="155"/>
      <c r="AI160" s="155"/>
      <c r="AJ160" s="153"/>
      <c r="AK160" s="103">
        <v>11474410</v>
      </c>
      <c r="AL160" s="103">
        <v>5737205</v>
      </c>
      <c r="AM160" s="103">
        <v>5737205</v>
      </c>
    </row>
    <row r="161" spans="1:39" s="124" customFormat="1" ht="14.25" customHeight="1" x14ac:dyDescent="0.25">
      <c r="A161" s="152" t="s">
        <v>745</v>
      </c>
      <c r="B161" s="153"/>
      <c r="C161" s="154" t="s">
        <v>333</v>
      </c>
      <c r="D161" s="155"/>
      <c r="E161" s="155"/>
      <c r="F161" s="153"/>
      <c r="G161" s="123">
        <v>11474410</v>
      </c>
      <c r="I161" s="123">
        <v>5737205</v>
      </c>
      <c r="K161" s="157">
        <v>5737205</v>
      </c>
      <c r="L161" s="158"/>
      <c r="N161" s="156">
        <v>0</v>
      </c>
      <c r="O161" s="153"/>
      <c r="Q161" s="123">
        <v>0</v>
      </c>
      <c r="S161" s="123">
        <v>0</v>
      </c>
      <c r="U161" s="157">
        <f t="shared" si="6"/>
        <v>5737.2049999999999</v>
      </c>
      <c r="V161" s="158"/>
      <c r="X161" s="157">
        <v>0</v>
      </c>
      <c r="Y161" s="158"/>
      <c r="AA161" s="124">
        <f>+AE161-A161</f>
        <v>0</v>
      </c>
      <c r="AB161" s="124" t="str">
        <f>+VLOOKUP(A161,[2]Balance!$AA$237:$AB$412,2,FALSE)</f>
        <v>SSS.22.05.007.000.000</v>
      </c>
      <c r="AE161" s="152" t="s">
        <v>745</v>
      </c>
      <c r="AF161" s="153"/>
      <c r="AG161" s="154" t="s">
        <v>748</v>
      </c>
      <c r="AH161" s="155"/>
      <c r="AI161" s="155"/>
      <c r="AJ161" s="153"/>
      <c r="AK161" s="103">
        <v>2419473</v>
      </c>
      <c r="AL161" s="103">
        <v>0</v>
      </c>
      <c r="AM161" s="103">
        <v>2419473</v>
      </c>
    </row>
    <row r="162" spans="1:39" s="124" customFormat="1" ht="14.25" customHeight="1" x14ac:dyDescent="0.25">
      <c r="A162" s="152" t="s">
        <v>747</v>
      </c>
      <c r="B162" s="153"/>
      <c r="C162" s="154" t="s">
        <v>748</v>
      </c>
      <c r="D162" s="155"/>
      <c r="E162" s="155"/>
      <c r="F162" s="153"/>
      <c r="G162" s="123">
        <v>2419473</v>
      </c>
      <c r="I162" s="123">
        <v>0</v>
      </c>
      <c r="K162" s="157">
        <v>2419473</v>
      </c>
      <c r="L162" s="158"/>
      <c r="N162" s="156">
        <v>0</v>
      </c>
      <c r="O162" s="153"/>
      <c r="Q162" s="123">
        <v>0</v>
      </c>
      <c r="S162" s="123">
        <v>0</v>
      </c>
      <c r="U162" s="157">
        <f t="shared" si="6"/>
        <v>2419.473</v>
      </c>
      <c r="V162" s="158"/>
      <c r="X162" s="157">
        <v>0</v>
      </c>
      <c r="Y162" s="158"/>
      <c r="AA162" s="124">
        <f>+AE162-A162</f>
        <v>0</v>
      </c>
      <c r="AB162" s="124" t="str">
        <f>+VLOOKUP(A162,[2]Balance!$AA$237:$AB$412,2,FALSE)</f>
        <v>SSS.22.05.007.000.000</v>
      </c>
      <c r="AE162" s="152" t="s">
        <v>747</v>
      </c>
      <c r="AF162" s="153"/>
      <c r="AG162" s="154" t="s">
        <v>134</v>
      </c>
      <c r="AH162" s="155"/>
      <c r="AI162" s="155"/>
      <c r="AJ162" s="153"/>
      <c r="AK162" s="103">
        <v>63373854</v>
      </c>
      <c r="AL162" s="103">
        <v>11799029</v>
      </c>
      <c r="AM162" s="103">
        <v>51574825</v>
      </c>
    </row>
    <row r="163" spans="1:39" s="124" customFormat="1" ht="14.25" customHeight="1" x14ac:dyDescent="0.25">
      <c r="A163" s="152" t="s">
        <v>133</v>
      </c>
      <c r="B163" s="153"/>
      <c r="C163" s="154" t="s">
        <v>134</v>
      </c>
      <c r="D163" s="155"/>
      <c r="E163" s="155"/>
      <c r="F163" s="153"/>
      <c r="G163" s="123">
        <v>63373854</v>
      </c>
      <c r="I163" s="123">
        <v>11799029</v>
      </c>
      <c r="K163" s="157">
        <v>51574825</v>
      </c>
      <c r="L163" s="158"/>
      <c r="N163" s="156">
        <v>0</v>
      </c>
      <c r="O163" s="153"/>
      <c r="Q163" s="123">
        <v>0</v>
      </c>
      <c r="S163" s="123">
        <v>0</v>
      </c>
      <c r="U163" s="157">
        <f t="shared" si="6"/>
        <v>51574.824999999997</v>
      </c>
      <c r="V163" s="158"/>
      <c r="X163" s="157">
        <v>0</v>
      </c>
      <c r="Y163" s="158"/>
      <c r="AA163" s="124">
        <f>+AE163-A163</f>
        <v>0</v>
      </c>
      <c r="AB163" s="124" t="str">
        <f>+VLOOKUP(A163,[2]Balance!$AA$237:$AB$412,2,FALSE)</f>
        <v>SSS.22.06.001.000.000</v>
      </c>
      <c r="AE163" s="152" t="s">
        <v>133</v>
      </c>
      <c r="AF163" s="153"/>
      <c r="AG163" s="154" t="s">
        <v>335</v>
      </c>
      <c r="AH163" s="155"/>
      <c r="AI163" s="155"/>
      <c r="AJ163" s="153"/>
      <c r="AK163" s="103">
        <v>22114924</v>
      </c>
      <c r="AL163" s="103">
        <v>10250642</v>
      </c>
      <c r="AM163" s="103">
        <v>11864282</v>
      </c>
    </row>
    <row r="164" spans="1:39" s="124" customFormat="1" ht="14.25" customHeight="1" x14ac:dyDescent="0.25">
      <c r="A164" s="152" t="s">
        <v>751</v>
      </c>
      <c r="B164" s="153"/>
      <c r="C164" s="154" t="s">
        <v>335</v>
      </c>
      <c r="D164" s="155"/>
      <c r="E164" s="155"/>
      <c r="F164" s="153"/>
      <c r="G164" s="123">
        <v>22114924</v>
      </c>
      <c r="I164" s="123">
        <v>10250642</v>
      </c>
      <c r="K164" s="157">
        <v>11864282</v>
      </c>
      <c r="L164" s="158"/>
      <c r="N164" s="156">
        <v>0</v>
      </c>
      <c r="O164" s="153"/>
      <c r="Q164" s="123">
        <v>0</v>
      </c>
      <c r="S164" s="123">
        <v>0</v>
      </c>
      <c r="U164" s="157">
        <f t="shared" si="6"/>
        <v>11864.281999999999</v>
      </c>
      <c r="V164" s="158"/>
      <c r="X164" s="157">
        <v>0</v>
      </c>
      <c r="Y164" s="158"/>
      <c r="AA164" s="124">
        <f>+AE164-A164</f>
        <v>0</v>
      </c>
      <c r="AB164" s="124" t="str">
        <f>+VLOOKUP(A164,[2]Balance!$AA$237:$AB$412,2,FALSE)</f>
        <v>SSS.22.06.002.000.000</v>
      </c>
      <c r="AE164" s="152" t="s">
        <v>751</v>
      </c>
      <c r="AF164" s="153"/>
      <c r="AG164" s="154" t="s">
        <v>136</v>
      </c>
      <c r="AH164" s="155"/>
      <c r="AI164" s="155"/>
      <c r="AJ164" s="153"/>
      <c r="AK164" s="103">
        <v>108350578</v>
      </c>
      <c r="AL164" s="103">
        <v>56285188</v>
      </c>
      <c r="AM164" s="103">
        <v>52065390</v>
      </c>
    </row>
    <row r="165" spans="1:39" s="124" customFormat="1" ht="14.25" customHeight="1" x14ac:dyDescent="0.25">
      <c r="A165" s="152" t="s">
        <v>135</v>
      </c>
      <c r="B165" s="153"/>
      <c r="C165" s="154" t="s">
        <v>136</v>
      </c>
      <c r="D165" s="155"/>
      <c r="E165" s="155"/>
      <c r="F165" s="153"/>
      <c r="G165" s="123">
        <v>108350578</v>
      </c>
      <c r="I165" s="123">
        <v>56285188</v>
      </c>
      <c r="K165" s="157">
        <v>52065390</v>
      </c>
      <c r="L165" s="158"/>
      <c r="N165" s="156">
        <v>0</v>
      </c>
      <c r="O165" s="153"/>
      <c r="Q165" s="123">
        <v>0</v>
      </c>
      <c r="S165" s="123">
        <v>0</v>
      </c>
      <c r="U165" s="157">
        <f t="shared" si="6"/>
        <v>52065.39</v>
      </c>
      <c r="V165" s="158"/>
      <c r="X165" s="157">
        <v>0</v>
      </c>
      <c r="Y165" s="158"/>
      <c r="AA165" s="124">
        <f>+AE165-A165</f>
        <v>0</v>
      </c>
      <c r="AB165" s="124" t="str">
        <f>+VLOOKUP(A165,[2]Balance!$AA$237:$AB$412,2,FALSE)</f>
        <v>SSS.22.06.006.000.000</v>
      </c>
      <c r="AE165" s="152" t="s">
        <v>135</v>
      </c>
      <c r="AF165" s="153"/>
      <c r="AG165" s="154" t="s">
        <v>138</v>
      </c>
      <c r="AH165" s="155"/>
      <c r="AI165" s="155"/>
      <c r="AJ165" s="153"/>
      <c r="AK165" s="103">
        <v>6728456</v>
      </c>
      <c r="AL165" s="103">
        <v>3063060</v>
      </c>
      <c r="AM165" s="103">
        <v>3665396</v>
      </c>
    </row>
    <row r="166" spans="1:39" s="124" customFormat="1" ht="14.25" customHeight="1" x14ac:dyDescent="0.25">
      <c r="A166" s="152" t="s">
        <v>137</v>
      </c>
      <c r="B166" s="153"/>
      <c r="C166" s="154" t="s">
        <v>138</v>
      </c>
      <c r="D166" s="155"/>
      <c r="E166" s="155"/>
      <c r="F166" s="153"/>
      <c r="G166" s="123">
        <v>6728456</v>
      </c>
      <c r="I166" s="123">
        <v>3063060</v>
      </c>
      <c r="K166" s="157">
        <v>3665396</v>
      </c>
      <c r="L166" s="158"/>
      <c r="N166" s="156">
        <v>0</v>
      </c>
      <c r="O166" s="153"/>
      <c r="Q166" s="123">
        <v>0</v>
      </c>
      <c r="S166" s="123">
        <v>0</v>
      </c>
      <c r="U166" s="157">
        <f t="shared" si="6"/>
        <v>3665.3960000000002</v>
      </c>
      <c r="V166" s="158"/>
      <c r="X166" s="157">
        <v>0</v>
      </c>
      <c r="Y166" s="158"/>
      <c r="AA166" s="124">
        <f>+AE166-A166</f>
        <v>0</v>
      </c>
      <c r="AB166" s="124" t="str">
        <f>+VLOOKUP(A166,[2]Balance!$AA$237:$AB$412,2,FALSE)</f>
        <v>SSS.22.06.999.000.000</v>
      </c>
      <c r="AE166" s="152" t="s">
        <v>137</v>
      </c>
      <c r="AF166" s="153"/>
      <c r="AG166" s="154" t="s">
        <v>1337</v>
      </c>
      <c r="AH166" s="155"/>
      <c r="AI166" s="155"/>
      <c r="AJ166" s="153"/>
      <c r="AK166" s="103">
        <v>120923</v>
      </c>
      <c r="AL166" s="103">
        <v>0</v>
      </c>
      <c r="AM166" s="103">
        <v>120923</v>
      </c>
    </row>
    <row r="167" spans="1:39" s="124" customFormat="1" ht="14.25" customHeight="1" x14ac:dyDescent="0.25">
      <c r="A167" s="152" t="s">
        <v>1336</v>
      </c>
      <c r="B167" s="153"/>
      <c r="C167" s="154" t="s">
        <v>1337</v>
      </c>
      <c r="D167" s="155"/>
      <c r="E167" s="155"/>
      <c r="F167" s="153"/>
      <c r="G167" s="123">
        <v>120923</v>
      </c>
      <c r="I167" s="123">
        <v>0</v>
      </c>
      <c r="K167" s="157">
        <v>120923</v>
      </c>
      <c r="L167" s="158"/>
      <c r="N167" s="156">
        <v>0</v>
      </c>
      <c r="O167" s="153"/>
      <c r="Q167" s="123">
        <v>0</v>
      </c>
      <c r="S167" s="123">
        <v>0</v>
      </c>
      <c r="U167" s="157">
        <f t="shared" si="6"/>
        <v>120.923</v>
      </c>
      <c r="V167" s="158"/>
      <c r="X167" s="157">
        <v>0</v>
      </c>
      <c r="Y167" s="158"/>
      <c r="AA167" s="124">
        <f>+AE167-A167</f>
        <v>0</v>
      </c>
      <c r="AB167" s="124" t="str">
        <f>+VLOOKUP(A167,[2]Balance!$AA$237:$AB$412,2,FALSE)</f>
        <v>SSS.22.07.001.000.000</v>
      </c>
      <c r="AE167" s="152" t="s">
        <v>1336</v>
      </c>
      <c r="AF167" s="153"/>
      <c r="AG167" s="154" t="s">
        <v>342</v>
      </c>
      <c r="AH167" s="155"/>
      <c r="AI167" s="155"/>
      <c r="AJ167" s="153"/>
      <c r="AK167" s="103">
        <v>3712800</v>
      </c>
      <c r="AL167" s="103">
        <v>0</v>
      </c>
      <c r="AM167" s="103">
        <v>3712800</v>
      </c>
    </row>
    <row r="168" spans="1:39" s="124" customFormat="1" ht="14.25" customHeight="1" x14ac:dyDescent="0.25">
      <c r="A168" s="152" t="s">
        <v>1379</v>
      </c>
      <c r="B168" s="153"/>
      <c r="C168" s="154" t="s">
        <v>342</v>
      </c>
      <c r="D168" s="155"/>
      <c r="E168" s="155"/>
      <c r="F168" s="153"/>
      <c r="G168" s="123">
        <v>3712800</v>
      </c>
      <c r="I168" s="123">
        <v>0</v>
      </c>
      <c r="K168" s="157">
        <v>3712800</v>
      </c>
      <c r="L168" s="158"/>
      <c r="N168" s="156"/>
      <c r="O168" s="153"/>
      <c r="Q168" s="123"/>
      <c r="S168" s="123"/>
      <c r="U168" s="157">
        <f t="shared" ref="U168" si="7">+K168/1000</f>
        <v>3712.8</v>
      </c>
      <c r="V168" s="158"/>
      <c r="X168" s="157"/>
      <c r="Y168" s="158"/>
      <c r="AA168" s="124">
        <f>+AE168-A168</f>
        <v>0</v>
      </c>
      <c r="AB168" s="124" t="s">
        <v>762</v>
      </c>
      <c r="AE168" s="152" t="s">
        <v>1379</v>
      </c>
      <c r="AF168" s="153"/>
      <c r="AG168" s="154" t="s">
        <v>345</v>
      </c>
      <c r="AH168" s="155"/>
      <c r="AI168" s="155"/>
      <c r="AJ168" s="153"/>
      <c r="AK168" s="103">
        <v>879246610</v>
      </c>
      <c r="AL168" s="103">
        <v>437405610</v>
      </c>
      <c r="AM168" s="103">
        <v>441841000</v>
      </c>
    </row>
    <row r="169" spans="1:39" s="124" customFormat="1" ht="14.25" customHeight="1" x14ac:dyDescent="0.25">
      <c r="A169" s="152" t="s">
        <v>755</v>
      </c>
      <c r="B169" s="153"/>
      <c r="C169" s="154" t="s">
        <v>345</v>
      </c>
      <c r="D169" s="155"/>
      <c r="E169" s="155"/>
      <c r="F169" s="153"/>
      <c r="G169" s="123">
        <v>879246610</v>
      </c>
      <c r="I169" s="123">
        <v>437405610</v>
      </c>
      <c r="K169" s="157">
        <v>441841000</v>
      </c>
      <c r="L169" s="158"/>
      <c r="N169" s="156">
        <v>0</v>
      </c>
      <c r="O169" s="153"/>
      <c r="Q169" s="123">
        <v>0</v>
      </c>
      <c r="S169" s="123">
        <v>0</v>
      </c>
      <c r="U169" s="157">
        <f t="shared" si="6"/>
        <v>441841</v>
      </c>
      <c r="V169" s="158"/>
      <c r="X169" s="157">
        <v>0</v>
      </c>
      <c r="Y169" s="158"/>
      <c r="AA169" s="124">
        <f>+AE169-A169</f>
        <v>0</v>
      </c>
      <c r="AB169" s="124" t="str">
        <f>+VLOOKUP(A169,[2]Balance!$AA$237:$AB$412,2,FALSE)</f>
        <v>SSS.22.08.001.000.000</v>
      </c>
      <c r="AE169" s="152" t="s">
        <v>755</v>
      </c>
      <c r="AF169" s="153"/>
      <c r="AG169" s="154" t="s">
        <v>140</v>
      </c>
      <c r="AH169" s="155"/>
      <c r="AI169" s="155"/>
      <c r="AJ169" s="153"/>
      <c r="AK169" s="103">
        <v>2227342</v>
      </c>
      <c r="AL169" s="103">
        <v>0</v>
      </c>
      <c r="AM169" s="103">
        <v>2227342</v>
      </c>
    </row>
    <row r="170" spans="1:39" s="124" customFormat="1" ht="14.25" customHeight="1" x14ac:dyDescent="0.25">
      <c r="A170" s="152" t="s">
        <v>139</v>
      </c>
      <c r="B170" s="153"/>
      <c r="C170" s="154" t="s">
        <v>140</v>
      </c>
      <c r="D170" s="155"/>
      <c r="E170" s="155"/>
      <c r="F170" s="153"/>
      <c r="G170" s="123">
        <v>2227342</v>
      </c>
      <c r="I170" s="123">
        <v>0</v>
      </c>
      <c r="K170" s="157">
        <v>2227342</v>
      </c>
      <c r="L170" s="158"/>
      <c r="N170" s="156">
        <v>0</v>
      </c>
      <c r="O170" s="153"/>
      <c r="Q170" s="123">
        <v>0</v>
      </c>
      <c r="S170" s="123">
        <v>0</v>
      </c>
      <c r="U170" s="157">
        <f t="shared" si="6"/>
        <v>2227.3420000000001</v>
      </c>
      <c r="V170" s="158"/>
      <c r="X170" s="157">
        <v>0</v>
      </c>
      <c r="Y170" s="158"/>
      <c r="AA170" s="124">
        <f>+AE170-A170</f>
        <v>0</v>
      </c>
      <c r="AB170" s="124" t="str">
        <f>+VLOOKUP(A170,[2]Balance!$AA$237:$AB$412,2,FALSE)</f>
        <v>SSS.22.09.003.000.000</v>
      </c>
      <c r="AE170" s="152" t="s">
        <v>139</v>
      </c>
      <c r="AF170" s="153"/>
      <c r="AG170" s="154" t="s">
        <v>142</v>
      </c>
      <c r="AH170" s="155"/>
      <c r="AI170" s="155"/>
      <c r="AJ170" s="153"/>
      <c r="AK170" s="103">
        <v>3414333</v>
      </c>
      <c r="AL170" s="103">
        <v>0</v>
      </c>
      <c r="AM170" s="103">
        <v>3414333</v>
      </c>
    </row>
    <row r="171" spans="1:39" s="124" customFormat="1" ht="14.25" customHeight="1" x14ac:dyDescent="0.25">
      <c r="A171" s="152" t="s">
        <v>141</v>
      </c>
      <c r="B171" s="153"/>
      <c r="C171" s="154" t="s">
        <v>142</v>
      </c>
      <c r="D171" s="155"/>
      <c r="E171" s="155"/>
      <c r="F171" s="153"/>
      <c r="G171" s="123">
        <v>3414333</v>
      </c>
      <c r="I171" s="123">
        <v>0</v>
      </c>
      <c r="K171" s="157">
        <v>3414333</v>
      </c>
      <c r="L171" s="158"/>
      <c r="N171" s="156">
        <v>0</v>
      </c>
      <c r="O171" s="153"/>
      <c r="Q171" s="123">
        <v>0</v>
      </c>
      <c r="S171" s="123">
        <v>0</v>
      </c>
      <c r="U171" s="157">
        <f t="shared" si="6"/>
        <v>3414.3330000000001</v>
      </c>
      <c r="V171" s="158"/>
      <c r="X171" s="157">
        <v>0</v>
      </c>
      <c r="Y171" s="158"/>
      <c r="AA171" s="124">
        <f>+AE171-A171</f>
        <v>0</v>
      </c>
      <c r="AB171" s="124" t="str">
        <f>+VLOOKUP(A171,[2]Balance!$AA$237:$AB$412,2,FALSE)</f>
        <v>SSS.22.08.008.000.000</v>
      </c>
      <c r="AE171" s="152" t="s">
        <v>141</v>
      </c>
      <c r="AF171" s="153"/>
      <c r="AG171" s="154" t="s">
        <v>144</v>
      </c>
      <c r="AH171" s="155"/>
      <c r="AI171" s="155"/>
      <c r="AJ171" s="153"/>
      <c r="AK171" s="103">
        <v>408691823</v>
      </c>
      <c r="AL171" s="103">
        <v>167618031</v>
      </c>
      <c r="AM171" s="103">
        <v>241073792</v>
      </c>
    </row>
    <row r="172" spans="1:39" s="124" customFormat="1" ht="14.25" customHeight="1" x14ac:dyDescent="0.25">
      <c r="A172" s="152" t="s">
        <v>143</v>
      </c>
      <c r="B172" s="153"/>
      <c r="C172" s="154" t="s">
        <v>144</v>
      </c>
      <c r="D172" s="155"/>
      <c r="E172" s="155"/>
      <c r="F172" s="153"/>
      <c r="G172" s="123">
        <v>408691823</v>
      </c>
      <c r="I172" s="123">
        <v>167618031</v>
      </c>
      <c r="K172" s="157">
        <v>241073792</v>
      </c>
      <c r="L172" s="158"/>
      <c r="N172" s="156">
        <v>0</v>
      </c>
      <c r="O172" s="153"/>
      <c r="Q172" s="123">
        <v>0</v>
      </c>
      <c r="S172" s="123">
        <v>0</v>
      </c>
      <c r="U172" s="157">
        <f t="shared" si="6"/>
        <v>241073.79199999999</v>
      </c>
      <c r="V172" s="158"/>
      <c r="X172" s="157">
        <v>0</v>
      </c>
      <c r="Y172" s="158"/>
      <c r="AA172" s="124">
        <f>+AE172-A172</f>
        <v>0</v>
      </c>
      <c r="AB172" s="124" t="str">
        <f>+VLOOKUP(A172,[2]Balance!$AA$237:$AB$412,2,FALSE)</f>
        <v>SSS.22.08.999.000.000</v>
      </c>
      <c r="AE172" s="152" t="s">
        <v>143</v>
      </c>
      <c r="AF172" s="153"/>
      <c r="AG172" s="154" t="s">
        <v>146</v>
      </c>
      <c r="AH172" s="155"/>
      <c r="AI172" s="155"/>
      <c r="AJ172" s="153"/>
      <c r="AK172" s="103">
        <v>6300000</v>
      </c>
      <c r="AL172" s="103">
        <v>1200000</v>
      </c>
      <c r="AM172" s="103">
        <v>5100000</v>
      </c>
    </row>
    <row r="173" spans="1:39" s="124" customFormat="1" ht="14.25" customHeight="1" x14ac:dyDescent="0.25">
      <c r="A173" s="152" t="s">
        <v>145</v>
      </c>
      <c r="B173" s="153"/>
      <c r="C173" s="154" t="s">
        <v>146</v>
      </c>
      <c r="D173" s="155"/>
      <c r="E173" s="155"/>
      <c r="F173" s="153"/>
      <c r="G173" s="123">
        <v>6300000</v>
      </c>
      <c r="I173" s="123">
        <v>1200000</v>
      </c>
      <c r="K173" s="157">
        <v>5100000</v>
      </c>
      <c r="L173" s="158"/>
      <c r="N173" s="156">
        <v>0</v>
      </c>
      <c r="O173" s="153"/>
      <c r="Q173" s="123">
        <v>0</v>
      </c>
      <c r="S173" s="123">
        <v>0</v>
      </c>
      <c r="U173" s="157">
        <f t="shared" si="6"/>
        <v>5100</v>
      </c>
      <c r="V173" s="158"/>
      <c r="X173" s="157">
        <v>0</v>
      </c>
      <c r="Y173" s="158"/>
      <c r="AA173" s="124">
        <f>+AE173-A173</f>
        <v>0</v>
      </c>
      <c r="AB173" s="124" t="str">
        <f>+VLOOKUP(A173,[2]Balance!$AA$237:$AB$412,2,FALSE)</f>
        <v>SSS.22.09.002.000.000</v>
      </c>
      <c r="AE173" s="152" t="s">
        <v>145</v>
      </c>
      <c r="AF173" s="153"/>
      <c r="AG173" s="154" t="s">
        <v>148</v>
      </c>
      <c r="AH173" s="155"/>
      <c r="AI173" s="155"/>
      <c r="AJ173" s="153"/>
      <c r="AK173" s="103">
        <v>271720678</v>
      </c>
      <c r="AL173" s="103">
        <v>103464119</v>
      </c>
      <c r="AM173" s="103">
        <v>168256559</v>
      </c>
    </row>
    <row r="174" spans="1:39" s="124" customFormat="1" ht="14.25" customHeight="1" x14ac:dyDescent="0.25">
      <c r="A174" s="152" t="s">
        <v>147</v>
      </c>
      <c r="B174" s="153"/>
      <c r="C174" s="154" t="s">
        <v>148</v>
      </c>
      <c r="D174" s="155"/>
      <c r="E174" s="155"/>
      <c r="F174" s="153"/>
      <c r="G174" s="123">
        <v>271720678</v>
      </c>
      <c r="I174" s="123">
        <v>103464119</v>
      </c>
      <c r="K174" s="157">
        <v>168256559</v>
      </c>
      <c r="L174" s="158"/>
      <c r="N174" s="156">
        <v>0</v>
      </c>
      <c r="O174" s="153"/>
      <c r="Q174" s="123">
        <v>0</v>
      </c>
      <c r="S174" s="123">
        <v>0</v>
      </c>
      <c r="U174" s="157">
        <f t="shared" si="6"/>
        <v>168256.55900000001</v>
      </c>
      <c r="V174" s="158"/>
      <c r="X174" s="157">
        <v>0</v>
      </c>
      <c r="Y174" s="158"/>
      <c r="AA174" s="124">
        <f>+AE174-A174</f>
        <v>0</v>
      </c>
      <c r="AB174" s="124" t="str">
        <f>+VLOOKUP(A174,[2]Balance!$AA$237:$AB$412,2,FALSE)</f>
        <v>SSS.22.09.003.000.000</v>
      </c>
      <c r="AE174" s="152" t="s">
        <v>147</v>
      </c>
      <c r="AF174" s="153"/>
      <c r="AG174" s="154" t="s">
        <v>150</v>
      </c>
      <c r="AH174" s="155"/>
      <c r="AI174" s="155"/>
      <c r="AJ174" s="153"/>
      <c r="AK174" s="103">
        <v>122262964</v>
      </c>
      <c r="AL174" s="103">
        <v>61131482</v>
      </c>
      <c r="AM174" s="103">
        <v>61131482</v>
      </c>
    </row>
    <row r="175" spans="1:39" s="124" customFormat="1" ht="14.25" customHeight="1" x14ac:dyDescent="0.25">
      <c r="A175" s="152" t="s">
        <v>149</v>
      </c>
      <c r="B175" s="153"/>
      <c r="C175" s="154" t="s">
        <v>150</v>
      </c>
      <c r="D175" s="155"/>
      <c r="E175" s="155"/>
      <c r="F175" s="153"/>
      <c r="G175" s="123">
        <v>122262964</v>
      </c>
      <c r="I175" s="123">
        <v>61131482</v>
      </c>
      <c r="K175" s="157">
        <v>61131482</v>
      </c>
      <c r="L175" s="158"/>
      <c r="N175" s="156">
        <v>0</v>
      </c>
      <c r="O175" s="153"/>
      <c r="Q175" s="123">
        <v>0</v>
      </c>
      <c r="S175" s="123">
        <v>0</v>
      </c>
      <c r="U175" s="157">
        <f t="shared" si="6"/>
        <v>61131.482000000004</v>
      </c>
      <c r="V175" s="158"/>
      <c r="X175" s="157">
        <v>0</v>
      </c>
      <c r="Y175" s="158"/>
      <c r="AA175" s="124">
        <f>+AE175-A175</f>
        <v>0</v>
      </c>
      <c r="AB175" s="124" t="str">
        <f>+VLOOKUP(A175,[2]Balance!$AA$237:$AB$412,2,FALSE)</f>
        <v>SSS.22.09.006.000.000</v>
      </c>
      <c r="AE175" s="152" t="s">
        <v>149</v>
      </c>
      <c r="AF175" s="153"/>
      <c r="AG175" s="154" t="s">
        <v>764</v>
      </c>
      <c r="AH175" s="155"/>
      <c r="AI175" s="155"/>
      <c r="AJ175" s="153"/>
      <c r="AK175" s="103">
        <v>17304824</v>
      </c>
      <c r="AL175" s="103">
        <v>8652412</v>
      </c>
      <c r="AM175" s="103">
        <v>8652412</v>
      </c>
    </row>
    <row r="176" spans="1:39" s="124" customFormat="1" ht="14.25" customHeight="1" x14ac:dyDescent="0.25">
      <c r="A176" s="152" t="s">
        <v>763</v>
      </c>
      <c r="B176" s="153"/>
      <c r="C176" s="154" t="s">
        <v>764</v>
      </c>
      <c r="D176" s="155"/>
      <c r="E176" s="155"/>
      <c r="F176" s="153"/>
      <c r="G176" s="123">
        <v>17304824</v>
      </c>
      <c r="I176" s="123">
        <v>8652412</v>
      </c>
      <c r="K176" s="157">
        <v>8652412</v>
      </c>
      <c r="L176" s="158"/>
      <c r="N176" s="156">
        <v>0</v>
      </c>
      <c r="O176" s="153"/>
      <c r="Q176" s="123">
        <v>0</v>
      </c>
      <c r="S176" s="123">
        <v>0</v>
      </c>
      <c r="U176" s="157">
        <f t="shared" si="6"/>
        <v>8652.4120000000003</v>
      </c>
      <c r="V176" s="158"/>
      <c r="X176" s="157">
        <v>0</v>
      </c>
      <c r="Y176" s="158"/>
      <c r="AA176" s="124">
        <f>+AE176-A176</f>
        <v>0</v>
      </c>
      <c r="AB176" s="124" t="str">
        <f>+VLOOKUP(A176,[2]Balance!$AA$237:$AB$412,2,FALSE)</f>
        <v>SSS.22.09.999.000.000</v>
      </c>
      <c r="AE176" s="152" t="s">
        <v>763</v>
      </c>
      <c r="AF176" s="153"/>
      <c r="AG176" s="154" t="s">
        <v>152</v>
      </c>
      <c r="AH176" s="155"/>
      <c r="AI176" s="155"/>
      <c r="AJ176" s="153"/>
      <c r="AK176" s="103">
        <v>87718</v>
      </c>
      <c r="AL176" s="103">
        <v>0</v>
      </c>
      <c r="AM176" s="103">
        <v>87718</v>
      </c>
    </row>
    <row r="177" spans="1:39" s="124" customFormat="1" ht="14.25" customHeight="1" x14ac:dyDescent="0.25">
      <c r="A177" s="152" t="s">
        <v>151</v>
      </c>
      <c r="B177" s="153"/>
      <c r="C177" s="154" t="s">
        <v>152</v>
      </c>
      <c r="D177" s="155"/>
      <c r="E177" s="155"/>
      <c r="F177" s="153"/>
      <c r="G177" s="123">
        <v>87718</v>
      </c>
      <c r="I177" s="123">
        <v>0</v>
      </c>
      <c r="K177" s="157">
        <v>87718</v>
      </c>
      <c r="L177" s="158"/>
      <c r="N177" s="156">
        <v>0</v>
      </c>
      <c r="O177" s="153"/>
      <c r="Q177" s="123">
        <v>0</v>
      </c>
      <c r="S177" s="123">
        <v>0</v>
      </c>
      <c r="U177" s="157">
        <f t="shared" si="6"/>
        <v>87.718000000000004</v>
      </c>
      <c r="V177" s="158"/>
      <c r="X177" s="157">
        <v>0</v>
      </c>
      <c r="Y177" s="158"/>
      <c r="AA177" s="124">
        <f>+AE177-A177</f>
        <v>0</v>
      </c>
      <c r="AB177" s="124" t="str">
        <f>+VLOOKUP(A177,[2]Balance!$AA$237:$AB$412,2,FALSE)</f>
        <v>SSS.22.10.004.000.000</v>
      </c>
      <c r="AE177" s="152" t="s">
        <v>151</v>
      </c>
      <c r="AF177" s="153"/>
      <c r="AG177" s="154" t="s">
        <v>1317</v>
      </c>
      <c r="AH177" s="155"/>
      <c r="AI177" s="155"/>
      <c r="AJ177" s="153"/>
      <c r="AK177" s="103">
        <v>3252095</v>
      </c>
      <c r="AL177" s="103">
        <v>0</v>
      </c>
      <c r="AM177" s="103">
        <v>3252095</v>
      </c>
    </row>
    <row r="178" spans="1:39" s="124" customFormat="1" ht="14.25" customHeight="1" x14ac:dyDescent="0.25">
      <c r="A178" s="152" t="s">
        <v>1316</v>
      </c>
      <c r="B178" s="153"/>
      <c r="C178" s="154" t="s">
        <v>1317</v>
      </c>
      <c r="D178" s="155"/>
      <c r="E178" s="155"/>
      <c r="F178" s="153"/>
      <c r="G178" s="123">
        <v>3252095</v>
      </c>
      <c r="I178" s="123">
        <v>0</v>
      </c>
      <c r="K178" s="157">
        <v>3252095</v>
      </c>
      <c r="L178" s="158"/>
      <c r="N178" s="156">
        <v>0</v>
      </c>
      <c r="O178" s="153"/>
      <c r="Q178" s="123">
        <v>0</v>
      </c>
      <c r="S178" s="123">
        <v>0</v>
      </c>
      <c r="U178" s="157">
        <f t="shared" si="6"/>
        <v>3252.0949999999998</v>
      </c>
      <c r="V178" s="158"/>
      <c r="X178" s="157">
        <v>0</v>
      </c>
      <c r="Y178" s="158"/>
      <c r="AA178" s="124">
        <f>+AE178-A178</f>
        <v>0</v>
      </c>
      <c r="AB178" s="124" t="str">
        <f>+VLOOKUP(A178,[2]Balance!$AA$237:$AB$412,2,FALSE)</f>
        <v>SSS.22.10.999.000.000</v>
      </c>
      <c r="AE178" s="152" t="s">
        <v>1316</v>
      </c>
      <c r="AF178" s="153"/>
      <c r="AG178" s="154" t="s">
        <v>154</v>
      </c>
      <c r="AH178" s="155"/>
      <c r="AI178" s="155"/>
      <c r="AJ178" s="153"/>
      <c r="AK178" s="103">
        <v>183218193</v>
      </c>
      <c r="AL178" s="103">
        <v>61831391</v>
      </c>
      <c r="AM178" s="103">
        <v>121386802</v>
      </c>
    </row>
    <row r="179" spans="1:39" s="124" customFormat="1" ht="14.25" customHeight="1" x14ac:dyDescent="0.25">
      <c r="A179" s="152" t="s">
        <v>153</v>
      </c>
      <c r="B179" s="153"/>
      <c r="C179" s="154" t="s">
        <v>154</v>
      </c>
      <c r="D179" s="155"/>
      <c r="E179" s="155"/>
      <c r="F179" s="153"/>
      <c r="G179" s="123">
        <v>183218193</v>
      </c>
      <c r="I179" s="123">
        <v>61831391</v>
      </c>
      <c r="K179" s="157">
        <v>121386802</v>
      </c>
      <c r="L179" s="158"/>
      <c r="N179" s="156">
        <v>0</v>
      </c>
      <c r="O179" s="153"/>
      <c r="Q179" s="123">
        <v>0</v>
      </c>
      <c r="S179" s="123">
        <v>0</v>
      </c>
      <c r="U179" s="157">
        <f t="shared" si="6"/>
        <v>121386.802</v>
      </c>
      <c r="V179" s="158"/>
      <c r="X179" s="157">
        <v>0</v>
      </c>
      <c r="Y179" s="158"/>
      <c r="AA179" s="124">
        <f>+AE179-A179</f>
        <v>0</v>
      </c>
      <c r="AB179" s="124" t="str">
        <f>+VLOOKUP(A179,[2]Balance!$AA$237:$AB$412,2,FALSE)</f>
        <v>SSS.22.11.003.000.000</v>
      </c>
      <c r="AE179" s="152" t="s">
        <v>153</v>
      </c>
      <c r="AF179" s="153"/>
      <c r="AG179" s="154" t="s">
        <v>1357</v>
      </c>
      <c r="AH179" s="155"/>
      <c r="AI179" s="155"/>
      <c r="AJ179" s="153"/>
      <c r="AK179" s="103">
        <v>35866600</v>
      </c>
      <c r="AL179" s="103">
        <v>17933300</v>
      </c>
      <c r="AM179" s="103">
        <v>17933300</v>
      </c>
    </row>
    <row r="180" spans="1:39" s="124" customFormat="1" ht="14.25" customHeight="1" x14ac:dyDescent="0.25">
      <c r="A180" s="152" t="s">
        <v>1356</v>
      </c>
      <c r="B180" s="153"/>
      <c r="C180" s="154" t="s">
        <v>1357</v>
      </c>
      <c r="D180" s="155"/>
      <c r="E180" s="155"/>
      <c r="F180" s="153"/>
      <c r="G180" s="123">
        <v>35866600</v>
      </c>
      <c r="I180" s="123">
        <v>17933300</v>
      </c>
      <c r="K180" s="157">
        <v>17933300</v>
      </c>
      <c r="L180" s="158"/>
      <c r="N180" s="156">
        <v>0</v>
      </c>
      <c r="O180" s="153"/>
      <c r="Q180" s="123">
        <v>0</v>
      </c>
      <c r="S180" s="123">
        <v>0</v>
      </c>
      <c r="U180" s="157">
        <f t="shared" si="6"/>
        <v>17933.3</v>
      </c>
      <c r="V180" s="158"/>
      <c r="X180" s="157">
        <v>0</v>
      </c>
      <c r="Y180" s="158"/>
      <c r="AA180" s="124">
        <f>+AE180-A180</f>
        <v>0</v>
      </c>
      <c r="AB180" s="124" t="str">
        <f>+VLOOKUP(A180,[2]Balance!$AA$237:$AB$412,2,FALSE)</f>
        <v>SSS.22.11.999.000.000</v>
      </c>
      <c r="AE180" s="152" t="s">
        <v>1356</v>
      </c>
      <c r="AF180" s="153"/>
      <c r="AG180" s="154" t="s">
        <v>156</v>
      </c>
      <c r="AH180" s="155"/>
      <c r="AI180" s="155"/>
      <c r="AJ180" s="153"/>
      <c r="AK180" s="103">
        <v>13588611</v>
      </c>
      <c r="AL180" s="103">
        <v>8300</v>
      </c>
      <c r="AM180" s="103">
        <v>13580311</v>
      </c>
    </row>
    <row r="181" spans="1:39" s="124" customFormat="1" ht="14.25" customHeight="1" x14ac:dyDescent="0.25">
      <c r="A181" s="152" t="s">
        <v>155</v>
      </c>
      <c r="B181" s="153"/>
      <c r="C181" s="154" t="s">
        <v>156</v>
      </c>
      <c r="D181" s="155"/>
      <c r="E181" s="155"/>
      <c r="F181" s="153"/>
      <c r="G181" s="123">
        <v>13588611</v>
      </c>
      <c r="I181" s="123">
        <v>8300</v>
      </c>
      <c r="K181" s="157">
        <v>13580311</v>
      </c>
      <c r="L181" s="158"/>
      <c r="N181" s="156">
        <v>0</v>
      </c>
      <c r="O181" s="153"/>
      <c r="Q181" s="123">
        <v>0</v>
      </c>
      <c r="S181" s="123">
        <v>0</v>
      </c>
      <c r="U181" s="157">
        <f t="shared" si="6"/>
        <v>13580.311</v>
      </c>
      <c r="V181" s="158"/>
      <c r="X181" s="157">
        <v>0</v>
      </c>
      <c r="Y181" s="158"/>
      <c r="AA181" s="124">
        <f>+AE181-A181</f>
        <v>0</v>
      </c>
      <c r="AB181" s="124" t="str">
        <f>+VLOOKUP(A181,[2]Balance!$AA$237:$AB$412,2,FALSE)</f>
        <v>SSS.22.12.002.000.000</v>
      </c>
      <c r="AE181" s="152" t="s">
        <v>155</v>
      </c>
      <c r="AF181" s="153"/>
      <c r="AG181" s="154" t="s">
        <v>1319</v>
      </c>
      <c r="AH181" s="155"/>
      <c r="AI181" s="155"/>
      <c r="AJ181" s="153"/>
      <c r="AK181" s="103">
        <v>9580997</v>
      </c>
      <c r="AL181" s="103">
        <v>1272110</v>
      </c>
      <c r="AM181" s="103">
        <v>8308887</v>
      </c>
    </row>
    <row r="182" spans="1:39" s="124" customFormat="1" ht="14.25" customHeight="1" x14ac:dyDescent="0.25">
      <c r="A182" s="152" t="s">
        <v>1318</v>
      </c>
      <c r="B182" s="153"/>
      <c r="C182" s="154" t="s">
        <v>1319</v>
      </c>
      <c r="D182" s="155"/>
      <c r="E182" s="155"/>
      <c r="F182" s="153"/>
      <c r="G182" s="123">
        <v>9580997</v>
      </c>
      <c r="I182" s="123">
        <v>1272110</v>
      </c>
      <c r="K182" s="157">
        <v>8308887</v>
      </c>
      <c r="L182" s="158"/>
      <c r="N182" s="156">
        <v>0</v>
      </c>
      <c r="O182" s="153"/>
      <c r="Q182" s="123">
        <v>0</v>
      </c>
      <c r="S182" s="123">
        <v>0</v>
      </c>
      <c r="U182" s="157">
        <f t="shared" si="6"/>
        <v>8308.8870000000006</v>
      </c>
      <c r="V182" s="158"/>
      <c r="X182" s="157">
        <v>0</v>
      </c>
      <c r="Y182" s="158"/>
      <c r="AA182" s="124">
        <f>+AE182-A182</f>
        <v>0</v>
      </c>
      <c r="AB182" s="124" t="str">
        <f>+VLOOKUP(A182,[2]Balance!$AA$237:$AB$412,2,FALSE)</f>
        <v>SSS.22.12.999.000.000</v>
      </c>
      <c r="AE182" s="152" t="s">
        <v>1318</v>
      </c>
      <c r="AF182" s="153"/>
      <c r="AG182" s="154" t="s">
        <v>770</v>
      </c>
      <c r="AH182" s="155"/>
      <c r="AI182" s="155"/>
      <c r="AJ182" s="153"/>
      <c r="AK182" s="103">
        <v>172974986</v>
      </c>
      <c r="AL182" s="103">
        <v>85361181</v>
      </c>
      <c r="AM182" s="103">
        <v>87613805</v>
      </c>
    </row>
    <row r="183" spans="1:39" s="124" customFormat="1" ht="14.25" customHeight="1" x14ac:dyDescent="0.25">
      <c r="A183" s="152" t="s">
        <v>769</v>
      </c>
      <c r="B183" s="153"/>
      <c r="C183" s="154" t="s">
        <v>770</v>
      </c>
      <c r="D183" s="155"/>
      <c r="E183" s="155"/>
      <c r="F183" s="153"/>
      <c r="G183" s="123">
        <v>172974986</v>
      </c>
      <c r="I183" s="123">
        <v>85361181</v>
      </c>
      <c r="K183" s="157">
        <v>87613805</v>
      </c>
      <c r="L183" s="158"/>
      <c r="N183" s="156">
        <v>0</v>
      </c>
      <c r="O183" s="153"/>
      <c r="Q183" s="123">
        <v>0</v>
      </c>
      <c r="S183" s="123">
        <v>0</v>
      </c>
      <c r="U183" s="157">
        <f t="shared" si="6"/>
        <v>87613.804999999993</v>
      </c>
      <c r="V183" s="158"/>
      <c r="X183" s="157">
        <v>0</v>
      </c>
      <c r="Y183" s="158"/>
      <c r="AA183" s="124">
        <f>+AE183-A183</f>
        <v>0</v>
      </c>
      <c r="AB183" s="124" t="str">
        <f>+VLOOKUP(A183,[2]Balance!$AA$237:$AB$412,2,FALSE)</f>
        <v>SSS.22.04.999.000.000</v>
      </c>
      <c r="AE183" s="152" t="s">
        <v>769</v>
      </c>
      <c r="AF183" s="153"/>
      <c r="AG183" s="154" t="s">
        <v>773</v>
      </c>
      <c r="AH183" s="155"/>
      <c r="AI183" s="155"/>
      <c r="AJ183" s="153"/>
      <c r="AK183" s="103">
        <v>215696195</v>
      </c>
      <c r="AL183" s="103">
        <v>95360073</v>
      </c>
      <c r="AM183" s="103">
        <v>120336122</v>
      </c>
    </row>
    <row r="184" spans="1:39" s="124" customFormat="1" ht="14.25" customHeight="1" x14ac:dyDescent="0.25">
      <c r="A184" s="152" t="s">
        <v>772</v>
      </c>
      <c r="B184" s="153"/>
      <c r="C184" s="154" t="s">
        <v>773</v>
      </c>
      <c r="D184" s="155"/>
      <c r="E184" s="155"/>
      <c r="F184" s="153"/>
      <c r="G184" s="123">
        <v>215696195</v>
      </c>
      <c r="I184" s="123">
        <v>95360073</v>
      </c>
      <c r="K184" s="157">
        <v>120336122</v>
      </c>
      <c r="L184" s="158"/>
      <c r="N184" s="156">
        <v>0</v>
      </c>
      <c r="O184" s="153"/>
      <c r="Q184" s="123">
        <v>0</v>
      </c>
      <c r="S184" s="123">
        <v>0</v>
      </c>
      <c r="U184" s="157">
        <f t="shared" si="6"/>
        <v>120336.122</v>
      </c>
      <c r="V184" s="158"/>
      <c r="X184" s="157">
        <v>0</v>
      </c>
      <c r="Y184" s="158"/>
      <c r="AA184" s="124">
        <f>+AE184-A184</f>
        <v>0</v>
      </c>
      <c r="AB184" s="124" t="str">
        <f>+VLOOKUP(A184,[2]Balance!$AA$237:$AB$412,2,FALSE)</f>
        <v>SSS.22.11.999.000.000</v>
      </c>
      <c r="AE184" s="152" t="s">
        <v>772</v>
      </c>
      <c r="AF184" s="153"/>
      <c r="AG184" s="154" t="s">
        <v>775</v>
      </c>
      <c r="AH184" s="155"/>
      <c r="AI184" s="155"/>
      <c r="AJ184" s="153"/>
      <c r="AK184" s="103">
        <v>4224000</v>
      </c>
      <c r="AL184" s="103">
        <v>0</v>
      </c>
      <c r="AM184" s="103">
        <v>4224000</v>
      </c>
    </row>
    <row r="185" spans="1:39" s="124" customFormat="1" ht="14.25" customHeight="1" x14ac:dyDescent="0.25">
      <c r="A185" s="152" t="s">
        <v>774</v>
      </c>
      <c r="B185" s="153"/>
      <c r="C185" s="154" t="s">
        <v>775</v>
      </c>
      <c r="D185" s="155"/>
      <c r="E185" s="155"/>
      <c r="F185" s="153"/>
      <c r="G185" s="123">
        <v>4224000</v>
      </c>
      <c r="I185" s="123">
        <v>0</v>
      </c>
      <c r="K185" s="157">
        <v>4224000</v>
      </c>
      <c r="L185" s="158"/>
      <c r="N185" s="156">
        <v>0</v>
      </c>
      <c r="O185" s="153"/>
      <c r="Q185" s="123">
        <v>0</v>
      </c>
      <c r="S185" s="123">
        <v>0</v>
      </c>
      <c r="U185" s="157">
        <f t="shared" si="6"/>
        <v>4224</v>
      </c>
      <c r="V185" s="158"/>
      <c r="X185" s="157">
        <v>0</v>
      </c>
      <c r="Y185" s="158"/>
      <c r="AA185" s="124">
        <f>+AE185-A185</f>
        <v>0</v>
      </c>
      <c r="AB185" s="124" t="str">
        <f>+VLOOKUP(A185,[2]Balance!$AA$237:$AB$412,2,FALSE)</f>
        <v>SSS.22.12.999.000.000</v>
      </c>
      <c r="AE185" s="152" t="s">
        <v>774</v>
      </c>
      <c r="AF185" s="153"/>
      <c r="AG185" s="154" t="s">
        <v>158</v>
      </c>
      <c r="AH185" s="155"/>
      <c r="AI185" s="155"/>
      <c r="AJ185" s="153"/>
      <c r="AK185" s="103">
        <v>50308538</v>
      </c>
      <c r="AL185" s="103">
        <v>0</v>
      </c>
      <c r="AM185" s="103">
        <v>50308538</v>
      </c>
    </row>
    <row r="186" spans="1:39" s="124" customFormat="1" ht="14.25" customHeight="1" x14ac:dyDescent="0.25">
      <c r="A186" s="152" t="s">
        <v>157</v>
      </c>
      <c r="B186" s="153"/>
      <c r="C186" s="154" t="s">
        <v>158</v>
      </c>
      <c r="D186" s="155"/>
      <c r="E186" s="155"/>
      <c r="F186" s="153"/>
      <c r="G186" s="123">
        <v>50308538</v>
      </c>
      <c r="I186" s="123">
        <v>0</v>
      </c>
      <c r="K186" s="157">
        <v>50308538</v>
      </c>
      <c r="L186" s="158"/>
      <c r="N186" s="156">
        <v>0</v>
      </c>
      <c r="O186" s="153"/>
      <c r="Q186" s="123">
        <v>0</v>
      </c>
      <c r="S186" s="123">
        <v>0</v>
      </c>
      <c r="U186" s="157">
        <f t="shared" si="6"/>
        <v>50308.538</v>
      </c>
      <c r="V186" s="158"/>
      <c r="X186" s="157">
        <v>0</v>
      </c>
      <c r="Y186" s="158"/>
      <c r="AA186" s="124">
        <f>+AE186-A186</f>
        <v>0</v>
      </c>
      <c r="AB186" s="124" t="str">
        <f>+VLOOKUP(A186,[2]Balance!$AA$237:$AB$412,2,FALSE)</f>
        <v>SSS.21.01.002.001.000</v>
      </c>
      <c r="AE186" s="152" t="s">
        <v>157</v>
      </c>
      <c r="AF186" s="153"/>
      <c r="AG186" s="154" t="s">
        <v>1321</v>
      </c>
      <c r="AH186" s="155"/>
      <c r="AI186" s="155"/>
      <c r="AJ186" s="153"/>
      <c r="AK186" s="103">
        <v>1085883</v>
      </c>
      <c r="AL186" s="103">
        <v>0</v>
      </c>
      <c r="AM186" s="103">
        <v>1085883</v>
      </c>
    </row>
    <row r="187" spans="1:39" s="124" customFormat="1" ht="14.25" customHeight="1" x14ac:dyDescent="0.25">
      <c r="A187" s="152" t="s">
        <v>1320</v>
      </c>
      <c r="B187" s="153"/>
      <c r="C187" s="154" t="s">
        <v>1321</v>
      </c>
      <c r="D187" s="155"/>
      <c r="E187" s="155"/>
      <c r="F187" s="153"/>
      <c r="G187" s="123">
        <v>1085883</v>
      </c>
      <c r="I187" s="123">
        <v>0</v>
      </c>
      <c r="K187" s="157">
        <v>1085883</v>
      </c>
      <c r="L187" s="158"/>
      <c r="N187" s="156">
        <v>0</v>
      </c>
      <c r="O187" s="153"/>
      <c r="Q187" s="123">
        <v>0</v>
      </c>
      <c r="S187" s="123">
        <v>0</v>
      </c>
      <c r="U187" s="157">
        <f t="shared" si="6"/>
        <v>1085.883</v>
      </c>
      <c r="V187" s="158"/>
      <c r="X187" s="157">
        <v>0</v>
      </c>
      <c r="Y187" s="158"/>
      <c r="AA187" s="124">
        <f>+AE187-A187</f>
        <v>0</v>
      </c>
      <c r="AB187" s="124" t="str">
        <f>+VLOOKUP(A187,[2]Balance!$AA$237:$AB$412,2,FALSE)</f>
        <v>SSS.23.01.004.000.000</v>
      </c>
      <c r="AE187" s="152" t="s">
        <v>1320</v>
      </c>
      <c r="AF187" s="153"/>
      <c r="AG187" s="154" t="s">
        <v>160</v>
      </c>
      <c r="AH187" s="155"/>
      <c r="AI187" s="155"/>
      <c r="AJ187" s="153"/>
      <c r="AK187" s="103">
        <v>544180574</v>
      </c>
      <c r="AL187" s="103">
        <v>0</v>
      </c>
      <c r="AM187" s="103">
        <v>544180574</v>
      </c>
    </row>
    <row r="188" spans="1:39" s="124" customFormat="1" ht="14.25" customHeight="1" x14ac:dyDescent="0.25">
      <c r="A188" s="152" t="s">
        <v>159</v>
      </c>
      <c r="B188" s="153"/>
      <c r="C188" s="154" t="s">
        <v>160</v>
      </c>
      <c r="D188" s="155"/>
      <c r="E188" s="155"/>
      <c r="F188" s="153"/>
      <c r="G188" s="123">
        <v>544180574</v>
      </c>
      <c r="I188" s="123">
        <v>0</v>
      </c>
      <c r="K188" s="157">
        <v>544180574</v>
      </c>
      <c r="L188" s="158"/>
      <c r="N188" s="156">
        <v>0</v>
      </c>
      <c r="O188" s="153"/>
      <c r="Q188" s="123">
        <v>0</v>
      </c>
      <c r="S188" s="123">
        <v>0</v>
      </c>
      <c r="U188" s="157">
        <f t="shared" si="6"/>
        <v>544180.57400000002</v>
      </c>
      <c r="V188" s="158"/>
      <c r="X188" s="157">
        <v>0</v>
      </c>
      <c r="Y188" s="158"/>
      <c r="AA188" s="124">
        <f>+AE188-A188</f>
        <v>0</v>
      </c>
      <c r="AB188" s="124" t="str">
        <f>+VLOOKUP(A188,[2]Balance!$AA$237:$AB$412,2,FALSE)</f>
        <v>SSS.23.01.004.000.000</v>
      </c>
      <c r="AE188" s="152" t="s">
        <v>159</v>
      </c>
      <c r="AF188" s="153"/>
      <c r="AG188" s="154" t="s">
        <v>1323</v>
      </c>
      <c r="AH188" s="155"/>
      <c r="AI188" s="155"/>
      <c r="AJ188" s="153"/>
      <c r="AK188" s="103">
        <v>11181274</v>
      </c>
      <c r="AL188" s="103">
        <v>0</v>
      </c>
      <c r="AM188" s="103">
        <v>11181274</v>
      </c>
    </row>
    <row r="189" spans="1:39" s="124" customFormat="1" ht="14.25" customHeight="1" x14ac:dyDescent="0.25">
      <c r="A189" s="152" t="s">
        <v>1322</v>
      </c>
      <c r="B189" s="153"/>
      <c r="C189" s="154" t="s">
        <v>1323</v>
      </c>
      <c r="D189" s="155"/>
      <c r="E189" s="155"/>
      <c r="F189" s="153"/>
      <c r="G189" s="123">
        <v>11181274</v>
      </c>
      <c r="I189" s="123">
        <v>0</v>
      </c>
      <c r="K189" s="157">
        <v>11181274</v>
      </c>
      <c r="L189" s="158"/>
      <c r="N189" s="156">
        <v>0</v>
      </c>
      <c r="O189" s="153"/>
      <c r="Q189" s="123">
        <v>0</v>
      </c>
      <c r="S189" s="123">
        <v>0</v>
      </c>
      <c r="U189" s="157">
        <f t="shared" si="6"/>
        <v>11181.273999999999</v>
      </c>
      <c r="V189" s="158"/>
      <c r="X189" s="157">
        <v>0</v>
      </c>
      <c r="Y189" s="158"/>
      <c r="AA189" s="124">
        <f>+AE189-A189</f>
        <v>0</v>
      </c>
      <c r="AB189" s="124" t="str">
        <f>+VLOOKUP(A189,[2]Balance!$AA$237:$AB$412,2,FALSE)</f>
        <v>SSS.26.01.000.000.000</v>
      </c>
      <c r="AE189" s="152" t="s">
        <v>1322</v>
      </c>
      <c r="AF189" s="153"/>
      <c r="AG189" s="154" t="s">
        <v>596</v>
      </c>
      <c r="AH189" s="155"/>
      <c r="AI189" s="155"/>
      <c r="AJ189" s="153"/>
      <c r="AK189" s="103">
        <v>222565541</v>
      </c>
      <c r="AL189" s="103">
        <v>2100915</v>
      </c>
      <c r="AM189" s="103">
        <v>220464626</v>
      </c>
    </row>
    <row r="190" spans="1:39" s="124" customFormat="1" ht="14.25" customHeight="1" x14ac:dyDescent="0.25">
      <c r="A190" s="152" t="s">
        <v>595</v>
      </c>
      <c r="B190" s="153"/>
      <c r="C190" s="154" t="s">
        <v>596</v>
      </c>
      <c r="D190" s="155"/>
      <c r="E190" s="155"/>
      <c r="F190" s="153"/>
      <c r="G190" s="123">
        <v>222565541</v>
      </c>
      <c r="I190" s="123">
        <v>2100915</v>
      </c>
      <c r="K190" s="157">
        <v>220464626</v>
      </c>
      <c r="L190" s="158"/>
      <c r="N190" s="156">
        <v>0</v>
      </c>
      <c r="O190" s="153"/>
      <c r="Q190" s="123">
        <v>0</v>
      </c>
      <c r="S190" s="123">
        <v>0</v>
      </c>
      <c r="U190" s="157">
        <f t="shared" si="6"/>
        <v>220464.62599999999</v>
      </c>
      <c r="V190" s="158"/>
      <c r="X190" s="157">
        <v>0</v>
      </c>
      <c r="Y190" s="158"/>
      <c r="AA190" s="124">
        <f>+AE190-A190</f>
        <v>0</v>
      </c>
      <c r="AB190" s="124" t="str">
        <f>+VLOOKUP(A190,[2]Balance!$AA$237:$AB$412,2,FALSE)</f>
        <v>SSS.23.01.004.000.000</v>
      </c>
      <c r="AE190" s="152" t="s">
        <v>595</v>
      </c>
      <c r="AF190" s="153"/>
      <c r="AG190" s="154" t="s">
        <v>1325</v>
      </c>
      <c r="AH190" s="155"/>
      <c r="AI190" s="155"/>
      <c r="AJ190" s="153"/>
      <c r="AK190" s="103">
        <v>550000</v>
      </c>
      <c r="AL190" s="103">
        <v>0</v>
      </c>
      <c r="AM190" s="103">
        <v>550000</v>
      </c>
    </row>
    <row r="191" spans="1:39" s="124" customFormat="1" ht="14.25" customHeight="1" x14ac:dyDescent="0.25">
      <c r="A191" s="152" t="s">
        <v>1324</v>
      </c>
      <c r="B191" s="153"/>
      <c r="C191" s="154" t="s">
        <v>1325</v>
      </c>
      <c r="D191" s="155"/>
      <c r="E191" s="155"/>
      <c r="F191" s="153"/>
      <c r="G191" s="123">
        <v>550000</v>
      </c>
      <c r="I191" s="123">
        <v>0</v>
      </c>
      <c r="K191" s="157">
        <v>550000</v>
      </c>
      <c r="L191" s="158"/>
      <c r="N191" s="156">
        <v>0</v>
      </c>
      <c r="O191" s="153"/>
      <c r="Q191" s="123">
        <v>0</v>
      </c>
      <c r="S191" s="123">
        <v>0</v>
      </c>
      <c r="U191" s="157">
        <f t="shared" si="6"/>
        <v>550</v>
      </c>
      <c r="V191" s="158"/>
      <c r="X191" s="157">
        <v>0</v>
      </c>
      <c r="Y191" s="158"/>
      <c r="AA191" s="124">
        <f>+AE191-A191</f>
        <v>0</v>
      </c>
      <c r="AB191" s="124" t="str">
        <f>+VLOOKUP(A191,[2]Balance!$AA$237:$AB$412,2,FALSE)</f>
        <v>SSS.29.05.002.000.000</v>
      </c>
      <c r="AE191" s="152" t="s">
        <v>1324</v>
      </c>
      <c r="AF191" s="153"/>
      <c r="AG191" s="154" t="s">
        <v>162</v>
      </c>
      <c r="AH191" s="155"/>
      <c r="AI191" s="155"/>
      <c r="AJ191" s="153"/>
      <c r="AK191" s="103">
        <v>83540808</v>
      </c>
      <c r="AL191" s="103">
        <v>50568681</v>
      </c>
      <c r="AM191" s="103">
        <v>32972127</v>
      </c>
    </row>
    <row r="192" spans="1:39" s="124" customFormat="1" ht="14.25" customHeight="1" x14ac:dyDescent="0.25">
      <c r="A192" s="152" t="s">
        <v>161</v>
      </c>
      <c r="B192" s="153"/>
      <c r="C192" s="154" t="s">
        <v>162</v>
      </c>
      <c r="D192" s="155"/>
      <c r="E192" s="155"/>
      <c r="F192" s="153"/>
      <c r="G192" s="123">
        <v>83540808</v>
      </c>
      <c r="I192" s="123">
        <v>50568681</v>
      </c>
      <c r="K192" s="157">
        <v>32972127</v>
      </c>
      <c r="L192" s="158"/>
      <c r="N192" s="156">
        <v>0</v>
      </c>
      <c r="O192" s="153"/>
      <c r="Q192" s="123">
        <v>0</v>
      </c>
      <c r="S192" s="123">
        <v>0</v>
      </c>
      <c r="U192" s="157">
        <f t="shared" si="6"/>
        <v>32972.127</v>
      </c>
      <c r="V192" s="158"/>
      <c r="X192" s="157">
        <v>0</v>
      </c>
      <c r="Y192" s="158"/>
      <c r="AA192" s="124">
        <f>+AE192-A192</f>
        <v>0</v>
      </c>
      <c r="AB192" s="124" t="str">
        <f>+VLOOKUP(A192,[2]Balance!$AA$237:$AB$412,2,FALSE)</f>
        <v>SSS.29.04.000.000.000</v>
      </c>
      <c r="AE192" s="152" t="s">
        <v>161</v>
      </c>
      <c r="AF192" s="153"/>
      <c r="AG192" s="154" t="s">
        <v>780</v>
      </c>
      <c r="AH192" s="155"/>
      <c r="AI192" s="155"/>
      <c r="AJ192" s="153"/>
      <c r="AK192" s="103">
        <v>1546070</v>
      </c>
      <c r="AL192" s="103">
        <v>773035</v>
      </c>
      <c r="AM192" s="103">
        <v>773035</v>
      </c>
    </row>
    <row r="193" spans="1:39" s="124" customFormat="1" ht="14.25" customHeight="1" x14ac:dyDescent="0.25">
      <c r="A193" s="152" t="s">
        <v>779</v>
      </c>
      <c r="B193" s="153"/>
      <c r="C193" s="154" t="s">
        <v>780</v>
      </c>
      <c r="D193" s="155"/>
      <c r="E193" s="155"/>
      <c r="F193" s="153"/>
      <c r="G193" s="123">
        <v>1546070</v>
      </c>
      <c r="I193" s="123">
        <v>773035</v>
      </c>
      <c r="K193" s="157">
        <v>773035</v>
      </c>
      <c r="L193" s="158"/>
      <c r="N193" s="156">
        <v>0</v>
      </c>
      <c r="O193" s="153"/>
      <c r="Q193" s="123">
        <v>0</v>
      </c>
      <c r="S193" s="123">
        <v>0</v>
      </c>
      <c r="U193" s="157">
        <f t="shared" si="6"/>
        <v>773.03499999999997</v>
      </c>
      <c r="V193" s="158"/>
      <c r="X193" s="157">
        <v>0</v>
      </c>
      <c r="Y193" s="158"/>
      <c r="AA193" s="124">
        <f>+AE193-A193</f>
        <v>0</v>
      </c>
      <c r="AB193" s="124" t="str">
        <f>+VLOOKUP(A193,[2]Balance!$AA$237:$AB$412,2,FALSE)</f>
        <v>SSS.29.05.001.000.000</v>
      </c>
      <c r="AE193" s="152" t="s">
        <v>779</v>
      </c>
      <c r="AF193" s="153"/>
      <c r="AG193" s="154" t="s">
        <v>1327</v>
      </c>
      <c r="AH193" s="155"/>
      <c r="AI193" s="155"/>
      <c r="AJ193" s="153"/>
      <c r="AK193" s="103">
        <v>10073274</v>
      </c>
      <c r="AL193" s="103">
        <v>4322637</v>
      </c>
      <c r="AM193" s="103">
        <v>5750637</v>
      </c>
    </row>
    <row r="194" spans="1:39" s="124" customFormat="1" ht="14.25" customHeight="1" x14ac:dyDescent="0.25">
      <c r="A194" s="152" t="s">
        <v>1326</v>
      </c>
      <c r="B194" s="153"/>
      <c r="C194" s="154" t="s">
        <v>1327</v>
      </c>
      <c r="D194" s="155"/>
      <c r="E194" s="155"/>
      <c r="F194" s="153"/>
      <c r="G194" s="123">
        <v>10073274</v>
      </c>
      <c r="I194" s="123">
        <v>4322637</v>
      </c>
      <c r="K194" s="157">
        <v>5750637</v>
      </c>
      <c r="L194" s="158"/>
      <c r="N194" s="156">
        <v>0</v>
      </c>
      <c r="O194" s="153"/>
      <c r="Q194" s="123">
        <v>0</v>
      </c>
      <c r="S194" s="123">
        <v>0</v>
      </c>
      <c r="U194" s="157">
        <f t="shared" si="6"/>
        <v>5750.6369999999997</v>
      </c>
      <c r="V194" s="158"/>
      <c r="X194" s="157">
        <v>0</v>
      </c>
      <c r="Y194" s="158"/>
      <c r="AA194" s="124">
        <f>+AE194-A194</f>
        <v>0</v>
      </c>
      <c r="AB194" s="124" t="str">
        <f>+VLOOKUP(A194,[2]Balance!$AA$237:$AB$412,2,FALSE)</f>
        <v>SSS.29.05.999.000.000</v>
      </c>
      <c r="AE194" s="152" t="s">
        <v>1326</v>
      </c>
      <c r="AF194" s="153"/>
      <c r="AG194" s="154" t="s">
        <v>783</v>
      </c>
      <c r="AH194" s="155"/>
      <c r="AI194" s="155"/>
      <c r="AJ194" s="153"/>
      <c r="AK194" s="103">
        <v>28970600</v>
      </c>
      <c r="AL194" s="103">
        <v>12280800</v>
      </c>
      <c r="AM194" s="103">
        <v>16689800</v>
      </c>
    </row>
    <row r="195" spans="1:39" s="124" customFormat="1" ht="14.25" customHeight="1" x14ac:dyDescent="0.25">
      <c r="A195" s="152" t="s">
        <v>782</v>
      </c>
      <c r="B195" s="153"/>
      <c r="C195" s="154" t="s">
        <v>783</v>
      </c>
      <c r="D195" s="155"/>
      <c r="E195" s="155"/>
      <c r="F195" s="153"/>
      <c r="G195" s="123">
        <v>28970600</v>
      </c>
      <c r="I195" s="123">
        <v>12280800</v>
      </c>
      <c r="K195" s="157">
        <v>16689800</v>
      </c>
      <c r="L195" s="158"/>
      <c r="N195" s="156">
        <v>0</v>
      </c>
      <c r="O195" s="153"/>
      <c r="Q195" s="123">
        <v>0</v>
      </c>
      <c r="S195" s="123">
        <v>0</v>
      </c>
      <c r="U195" s="157">
        <f t="shared" si="6"/>
        <v>16689.8</v>
      </c>
      <c r="V195" s="158"/>
      <c r="X195" s="157">
        <v>0</v>
      </c>
      <c r="Y195" s="158"/>
      <c r="AA195" s="124">
        <f>+AE195-A195</f>
        <v>0</v>
      </c>
      <c r="AB195" s="124" t="str">
        <f>+VLOOKUP(A195,[2]Balance!$AA$237:$AB$412,2,FALSE)</f>
        <v>SSS.29.05.999.000.000</v>
      </c>
      <c r="AE195" s="152" t="s">
        <v>782</v>
      </c>
      <c r="AF195" s="153"/>
      <c r="AG195" s="154" t="s">
        <v>1310</v>
      </c>
      <c r="AH195" s="155"/>
      <c r="AI195" s="155"/>
      <c r="AJ195" s="153"/>
      <c r="AK195" s="103">
        <v>2251902</v>
      </c>
      <c r="AL195" s="103">
        <v>0</v>
      </c>
      <c r="AM195" s="103">
        <v>2251902</v>
      </c>
    </row>
    <row r="196" spans="1:39" s="124" customFormat="1" ht="14.25" customHeight="1" x14ac:dyDescent="0.25">
      <c r="A196" s="152" t="s">
        <v>1309</v>
      </c>
      <c r="B196" s="153"/>
      <c r="C196" s="154" t="s">
        <v>1310</v>
      </c>
      <c r="D196" s="155"/>
      <c r="E196" s="155"/>
      <c r="F196" s="153"/>
      <c r="G196" s="123">
        <v>2251902</v>
      </c>
      <c r="I196" s="123">
        <v>0</v>
      </c>
      <c r="K196" s="157">
        <v>2251902</v>
      </c>
      <c r="L196" s="158"/>
      <c r="N196" s="156">
        <v>0</v>
      </c>
      <c r="O196" s="153"/>
      <c r="Q196" s="123">
        <v>0</v>
      </c>
      <c r="S196" s="123">
        <v>0</v>
      </c>
      <c r="U196" s="157">
        <f t="shared" si="6"/>
        <v>2251.902</v>
      </c>
      <c r="V196" s="158"/>
      <c r="X196" s="157">
        <v>0</v>
      </c>
      <c r="Y196" s="158"/>
      <c r="AA196" s="124">
        <f>+AE196-A196</f>
        <v>0</v>
      </c>
      <c r="AB196" s="124" t="str">
        <f>+VLOOKUP(A196,[2]Balance!$AA$237:$AB$412,2,FALSE)</f>
        <v>SSS.29.05.999.000.000</v>
      </c>
      <c r="AE196" s="152" t="s">
        <v>1309</v>
      </c>
      <c r="AF196" s="153"/>
      <c r="AG196" s="154" t="s">
        <v>28</v>
      </c>
      <c r="AH196" s="155"/>
      <c r="AI196" s="155"/>
      <c r="AJ196" s="153"/>
      <c r="AK196" s="103">
        <v>3245290</v>
      </c>
      <c r="AL196" s="103">
        <v>0</v>
      </c>
      <c r="AM196" s="103">
        <v>3245290</v>
      </c>
    </row>
    <row r="197" spans="1:39" s="124" customFormat="1" ht="14.25" customHeight="1" x14ac:dyDescent="0.25">
      <c r="A197" s="152" t="s">
        <v>1338</v>
      </c>
      <c r="B197" s="153"/>
      <c r="C197" s="154" t="s">
        <v>28</v>
      </c>
      <c r="D197" s="155"/>
      <c r="E197" s="155"/>
      <c r="F197" s="153"/>
      <c r="G197" s="123">
        <v>3245290</v>
      </c>
      <c r="I197" s="123">
        <v>0</v>
      </c>
      <c r="K197" s="157">
        <v>3245290</v>
      </c>
      <c r="L197" s="158"/>
      <c r="N197" s="156">
        <v>0</v>
      </c>
      <c r="O197" s="153"/>
      <c r="Q197" s="123">
        <v>0</v>
      </c>
      <c r="S197" s="123">
        <v>0</v>
      </c>
      <c r="U197" s="157">
        <f>+K197/1000</f>
        <v>3245.29</v>
      </c>
      <c r="V197" s="158"/>
      <c r="X197" s="157">
        <v>0</v>
      </c>
      <c r="Y197" s="158"/>
      <c r="AA197" s="124">
        <f>+AE197-A197</f>
        <v>0</v>
      </c>
      <c r="AB197" s="124" t="str">
        <f>+VLOOKUP(A197,[2]Balance!$AA$237:$AB$412,2,FALSE)</f>
        <v>SSS.29.05.999.000.000</v>
      </c>
      <c r="AE197" s="152" t="s">
        <v>1338</v>
      </c>
      <c r="AF197" s="153"/>
      <c r="AG197" s="154" t="s">
        <v>27</v>
      </c>
      <c r="AH197" s="155"/>
      <c r="AI197" s="155"/>
      <c r="AJ197" s="153"/>
      <c r="AK197" s="103">
        <v>269749</v>
      </c>
      <c r="AL197" s="103">
        <v>0</v>
      </c>
      <c r="AM197" s="103">
        <v>269749</v>
      </c>
    </row>
    <row r="198" spans="1:39" s="124" customFormat="1" ht="14.25" customHeight="1" x14ac:dyDescent="0.25">
      <c r="A198" s="152" t="s">
        <v>785</v>
      </c>
      <c r="B198" s="153"/>
      <c r="C198" s="154" t="s">
        <v>27</v>
      </c>
      <c r="D198" s="155"/>
      <c r="E198" s="155"/>
      <c r="F198" s="153"/>
      <c r="G198" s="123">
        <v>269749</v>
      </c>
      <c r="I198" s="123">
        <v>0</v>
      </c>
      <c r="K198" s="157">
        <v>269749</v>
      </c>
      <c r="L198" s="158"/>
      <c r="N198" s="156">
        <v>0</v>
      </c>
      <c r="O198" s="153"/>
      <c r="Q198" s="123">
        <v>0</v>
      </c>
      <c r="S198" s="123">
        <v>0</v>
      </c>
      <c r="U198" s="157">
        <f t="shared" ref="U198:U202" si="8">+K198/1000</f>
        <v>269.74900000000002</v>
      </c>
      <c r="V198" s="158"/>
      <c r="X198" s="157">
        <v>0</v>
      </c>
      <c r="Y198" s="158"/>
      <c r="AA198" s="124">
        <f>+AE198-A198</f>
        <v>0</v>
      </c>
      <c r="AB198" s="124" t="str">
        <f>+VLOOKUP(A198,[2]Balance!$AA$237:$AB$412,2,FALSE)</f>
        <v>SSS.34.07.000.000.000</v>
      </c>
      <c r="AE198" s="152" t="s">
        <v>785</v>
      </c>
      <c r="AF198" s="153"/>
      <c r="AG198" s="154" t="s">
        <v>1381</v>
      </c>
      <c r="AH198" s="155"/>
      <c r="AI198" s="155"/>
      <c r="AJ198" s="153"/>
      <c r="AK198" s="103">
        <v>1738655</v>
      </c>
      <c r="AL198" s="103">
        <v>0</v>
      </c>
      <c r="AM198" s="103">
        <v>1738655</v>
      </c>
    </row>
    <row r="199" spans="1:39" s="124" customFormat="1" ht="14.25" customHeight="1" x14ac:dyDescent="0.25">
      <c r="A199" s="152" t="s">
        <v>1380</v>
      </c>
      <c r="B199" s="153"/>
      <c r="C199" s="154" t="s">
        <v>1381</v>
      </c>
      <c r="D199" s="155"/>
      <c r="E199" s="155"/>
      <c r="F199" s="153"/>
      <c r="G199" s="123">
        <v>1738655</v>
      </c>
      <c r="I199" s="123">
        <v>0</v>
      </c>
      <c r="K199" s="157">
        <v>1738655</v>
      </c>
      <c r="L199" s="158"/>
      <c r="N199" s="156"/>
      <c r="O199" s="153"/>
      <c r="Q199" s="123"/>
      <c r="S199" s="123"/>
      <c r="U199" s="157">
        <f t="shared" ref="U199" si="9">+K199/1000</f>
        <v>1738.655</v>
      </c>
      <c r="V199" s="158"/>
      <c r="X199" s="157"/>
      <c r="Y199" s="158"/>
      <c r="AA199" s="124">
        <f>+AE199-A199</f>
        <v>0</v>
      </c>
      <c r="AB199" s="124" t="s">
        <v>767</v>
      </c>
      <c r="AE199" s="152" t="s">
        <v>1380</v>
      </c>
      <c r="AF199" s="153"/>
      <c r="AG199" s="154" t="s">
        <v>164</v>
      </c>
      <c r="AH199" s="155"/>
      <c r="AI199" s="155"/>
      <c r="AJ199" s="153"/>
      <c r="AK199" s="103">
        <v>2340938</v>
      </c>
      <c r="AL199" s="103">
        <v>0</v>
      </c>
      <c r="AM199" s="103">
        <v>2340938</v>
      </c>
    </row>
    <row r="200" spans="1:39" s="124" customFormat="1" ht="14.25" customHeight="1" x14ac:dyDescent="0.25">
      <c r="A200" s="152" t="s">
        <v>163</v>
      </c>
      <c r="B200" s="153"/>
      <c r="C200" s="154" t="s">
        <v>164</v>
      </c>
      <c r="D200" s="155"/>
      <c r="E200" s="155"/>
      <c r="F200" s="153"/>
      <c r="G200" s="123">
        <v>2340938</v>
      </c>
      <c r="I200" s="123">
        <v>0</v>
      </c>
      <c r="K200" s="157">
        <v>2340938</v>
      </c>
      <c r="L200" s="158"/>
      <c r="N200" s="156">
        <v>0</v>
      </c>
      <c r="O200" s="153"/>
      <c r="Q200" s="123">
        <v>0</v>
      </c>
      <c r="S200" s="123">
        <v>0</v>
      </c>
      <c r="U200" s="157">
        <f t="shared" si="8"/>
        <v>2340.9380000000001</v>
      </c>
      <c r="V200" s="158"/>
      <c r="X200" s="157">
        <v>0</v>
      </c>
      <c r="Y200" s="158"/>
      <c r="AA200" s="124">
        <f>+AE200-A200</f>
        <v>0</v>
      </c>
      <c r="AB200" s="124" t="str">
        <f>+VLOOKUP(A200,[2]Balance!$AA$237:$AB$412,2,FALSE)</f>
        <v>SSS.34.07.000.000.000</v>
      </c>
      <c r="AE200" s="152" t="s">
        <v>163</v>
      </c>
      <c r="AF200" s="153"/>
      <c r="AG200" s="154" t="s">
        <v>166</v>
      </c>
      <c r="AH200" s="155"/>
      <c r="AI200" s="155"/>
      <c r="AJ200" s="153"/>
      <c r="AK200" s="103">
        <v>308593074</v>
      </c>
      <c r="AL200" s="103">
        <v>150337447</v>
      </c>
      <c r="AM200" s="103">
        <v>158255627</v>
      </c>
    </row>
    <row r="201" spans="1:39" s="124" customFormat="1" ht="14.25" customHeight="1" x14ac:dyDescent="0.25">
      <c r="A201" s="152" t="s">
        <v>165</v>
      </c>
      <c r="B201" s="153"/>
      <c r="C201" s="154" t="s">
        <v>166</v>
      </c>
      <c r="D201" s="155"/>
      <c r="E201" s="155"/>
      <c r="F201" s="153"/>
      <c r="G201" s="123">
        <v>308593074</v>
      </c>
      <c r="I201" s="123">
        <v>150337447</v>
      </c>
      <c r="K201" s="157">
        <v>158255627</v>
      </c>
      <c r="L201" s="158"/>
      <c r="N201" s="156">
        <v>0</v>
      </c>
      <c r="O201" s="153"/>
      <c r="Q201" s="123">
        <v>0</v>
      </c>
      <c r="S201" s="123">
        <v>0</v>
      </c>
      <c r="U201" s="157">
        <f>+K201/1000+88499.46</f>
        <v>246755.087</v>
      </c>
      <c r="V201" s="158"/>
      <c r="X201" s="157">
        <v>0</v>
      </c>
      <c r="Y201" s="158"/>
      <c r="AA201" s="124">
        <f>+AE201-A201</f>
        <v>0</v>
      </c>
      <c r="AB201" s="124" t="str">
        <f>+VLOOKUP(A201,[2]Balance!$AA$237:$AB$412,2,FALSE)</f>
        <v>SSS.34.07.000.000.000</v>
      </c>
      <c r="AE201" s="152" t="s">
        <v>165</v>
      </c>
      <c r="AF201" s="153"/>
      <c r="AG201" s="154" t="s">
        <v>1340</v>
      </c>
      <c r="AH201" s="155"/>
      <c r="AI201" s="155"/>
      <c r="AJ201" s="153"/>
      <c r="AK201" s="103">
        <v>50932</v>
      </c>
      <c r="AL201" s="103">
        <v>0</v>
      </c>
      <c r="AM201" s="103">
        <v>50932</v>
      </c>
    </row>
    <row r="202" spans="1:39" s="124" customFormat="1" ht="14.25" customHeight="1" x14ac:dyDescent="0.25">
      <c r="A202" s="152" t="s">
        <v>1339</v>
      </c>
      <c r="B202" s="153"/>
      <c r="C202" s="154" t="s">
        <v>1340</v>
      </c>
      <c r="D202" s="155"/>
      <c r="E202" s="155"/>
      <c r="F202" s="153"/>
      <c r="G202" s="123">
        <v>50932</v>
      </c>
      <c r="I202" s="123">
        <v>0</v>
      </c>
      <c r="K202" s="157">
        <v>50932</v>
      </c>
      <c r="L202" s="158"/>
      <c r="N202" s="156">
        <v>0</v>
      </c>
      <c r="O202" s="153"/>
      <c r="Q202" s="123">
        <v>0</v>
      </c>
      <c r="S202" s="123">
        <v>0</v>
      </c>
      <c r="U202" s="157">
        <f t="shared" si="8"/>
        <v>50.932000000000002</v>
      </c>
      <c r="V202" s="158"/>
      <c r="X202" s="157">
        <v>0</v>
      </c>
      <c r="Y202" s="158"/>
      <c r="AA202" s="124">
        <f>+AE202-A202</f>
        <v>0</v>
      </c>
      <c r="AB202" s="124" t="str">
        <f>+VLOOKUP(A202,[2]Balance!$AA$237:$AB$412,2,FALSE)</f>
        <v>SSS.34.07.000.000.000</v>
      </c>
      <c r="AE202" s="152" t="s">
        <v>1339</v>
      </c>
      <c r="AF202" s="153"/>
      <c r="AG202" s="154" t="s">
        <v>1383</v>
      </c>
      <c r="AH202" s="155"/>
      <c r="AI202" s="155"/>
      <c r="AJ202" s="153"/>
      <c r="AK202" s="103">
        <v>194</v>
      </c>
      <c r="AL202" s="103">
        <v>0</v>
      </c>
      <c r="AM202" s="103">
        <v>194</v>
      </c>
    </row>
    <row r="203" spans="1:39" ht="14.25" customHeight="1" x14ac:dyDescent="0.25">
      <c r="A203" s="152" t="s">
        <v>1382</v>
      </c>
      <c r="B203" s="153"/>
      <c r="C203" s="154" t="s">
        <v>1383</v>
      </c>
      <c r="D203" s="155"/>
      <c r="E203" s="155"/>
      <c r="F203" s="153"/>
      <c r="G203" s="123">
        <v>194</v>
      </c>
      <c r="H203" s="124"/>
      <c r="I203" s="123">
        <v>0</v>
      </c>
      <c r="J203" s="124"/>
      <c r="K203" s="157">
        <v>194</v>
      </c>
      <c r="L203" s="158"/>
      <c r="M203" s="124"/>
      <c r="N203" s="156"/>
      <c r="O203" s="153"/>
      <c r="P203" s="124"/>
      <c r="Q203" s="123"/>
      <c r="R203" s="124"/>
      <c r="S203" s="123"/>
      <c r="T203" s="124"/>
      <c r="U203" s="157">
        <f t="shared" ref="U203" si="10">+K203/1000</f>
        <v>0.19400000000000001</v>
      </c>
      <c r="V203" s="158"/>
      <c r="W203" s="124"/>
      <c r="X203" s="157"/>
      <c r="Y203" s="158"/>
      <c r="Z203" s="124"/>
      <c r="AA203" s="124"/>
      <c r="AB203" s="124" t="s">
        <v>786</v>
      </c>
      <c r="AE203" s="152" t="s">
        <v>1382</v>
      </c>
      <c r="AF203" s="153"/>
    </row>
    <row r="204" spans="1:39" ht="14.25" customHeight="1" x14ac:dyDescent="0.25">
      <c r="A204" s="147"/>
      <c r="B204" s="148"/>
      <c r="C204" s="149"/>
      <c r="D204" s="150"/>
      <c r="E204" s="150"/>
      <c r="F204" s="151"/>
      <c r="G204" s="3"/>
      <c r="I204" s="3"/>
      <c r="K204" s="145"/>
      <c r="L204" s="146"/>
      <c r="N204" s="145"/>
      <c r="O204" s="146"/>
      <c r="Q204" s="3"/>
      <c r="S204" s="3"/>
      <c r="U204" s="145"/>
      <c r="V204" s="146"/>
      <c r="X204" s="145"/>
      <c r="Y204" s="146"/>
    </row>
    <row r="205" spans="1:39" ht="14.25" customHeight="1" x14ac:dyDescent="0.25">
      <c r="A205" s="147"/>
      <c r="B205" s="148"/>
      <c r="C205" s="149"/>
      <c r="D205" s="150"/>
      <c r="E205" s="150"/>
      <c r="F205" s="151"/>
      <c r="G205" s="3"/>
      <c r="I205" s="3"/>
      <c r="K205" s="145"/>
      <c r="L205" s="146"/>
      <c r="N205" s="145"/>
      <c r="O205" s="146"/>
      <c r="Q205" s="3"/>
      <c r="S205" s="3"/>
      <c r="U205" s="145"/>
      <c r="V205" s="146"/>
      <c r="X205" s="145"/>
      <c r="Y205" s="146"/>
    </row>
    <row r="206" spans="1:39" ht="14.25" customHeight="1" x14ac:dyDescent="0.25">
      <c r="A206" s="147"/>
      <c r="B206" s="148"/>
      <c r="C206" s="149"/>
      <c r="D206" s="150"/>
      <c r="E206" s="150"/>
      <c r="F206" s="151"/>
      <c r="G206" s="3"/>
      <c r="I206" s="3"/>
      <c r="K206" s="145"/>
      <c r="L206" s="146"/>
      <c r="N206" s="145"/>
      <c r="O206" s="146"/>
      <c r="Q206" s="3"/>
      <c r="S206" s="3"/>
      <c r="U206" s="145"/>
      <c r="V206" s="146"/>
      <c r="X206" s="145"/>
      <c r="Y206" s="146"/>
    </row>
    <row r="207" spans="1:39" ht="14.25" customHeight="1" x14ac:dyDescent="0.25">
      <c r="A207" s="147"/>
      <c r="B207" s="148"/>
      <c r="C207" s="149"/>
      <c r="D207" s="150"/>
      <c r="E207" s="150"/>
      <c r="F207" s="151"/>
      <c r="G207" s="3"/>
      <c r="I207" s="3"/>
      <c r="K207" s="145"/>
      <c r="L207" s="146"/>
      <c r="N207" s="145"/>
      <c r="O207" s="146"/>
      <c r="Q207" s="3"/>
      <c r="S207" s="3"/>
      <c r="U207" s="145"/>
      <c r="V207" s="146"/>
      <c r="X207" s="145"/>
      <c r="Y207" s="146"/>
    </row>
    <row r="208" spans="1:39" ht="14.25" customHeight="1" x14ac:dyDescent="0.25">
      <c r="A208" s="147"/>
      <c r="B208" s="148"/>
      <c r="C208" s="149"/>
      <c r="D208" s="150"/>
      <c r="E208" s="150"/>
      <c r="F208" s="151"/>
      <c r="G208" s="3"/>
      <c r="I208" s="3"/>
      <c r="K208" s="145"/>
      <c r="L208" s="146"/>
      <c r="N208" s="145"/>
      <c r="O208" s="146"/>
      <c r="Q208" s="3"/>
      <c r="S208" s="3"/>
      <c r="U208" s="145"/>
      <c r="V208" s="146"/>
      <c r="X208" s="145"/>
      <c r="Y208" s="146"/>
    </row>
    <row r="209" spans="1:25" ht="14.25" customHeight="1" x14ac:dyDescent="0.25">
      <c r="A209" s="147"/>
      <c r="B209" s="148"/>
      <c r="C209" s="149"/>
      <c r="D209" s="150"/>
      <c r="E209" s="150"/>
      <c r="F209" s="151"/>
      <c r="G209" s="3"/>
      <c r="I209" s="3"/>
      <c r="K209" s="145"/>
      <c r="L209" s="146"/>
      <c r="N209" s="145"/>
      <c r="O209" s="146"/>
      <c r="Q209" s="3"/>
      <c r="S209" s="3"/>
      <c r="U209" s="145"/>
      <c r="V209" s="146"/>
      <c r="X209" s="145"/>
      <c r="Y209" s="146"/>
    </row>
    <row r="210" spans="1:25" ht="14.25" customHeight="1" x14ac:dyDescent="0.25">
      <c r="A210" s="147"/>
      <c r="B210" s="148"/>
      <c r="C210" s="149"/>
      <c r="D210" s="150"/>
      <c r="E210" s="150"/>
      <c r="F210" s="151"/>
      <c r="G210" s="3"/>
      <c r="I210" s="3"/>
      <c r="K210" s="145"/>
      <c r="L210" s="146"/>
      <c r="N210" s="145"/>
      <c r="O210" s="146"/>
      <c r="Q210" s="3"/>
      <c r="S210" s="3"/>
      <c r="U210" s="145"/>
      <c r="V210" s="146"/>
      <c r="X210" s="145"/>
      <c r="Y210" s="146"/>
    </row>
    <row r="211" spans="1:25" ht="14.25" customHeight="1" x14ac:dyDescent="0.25">
      <c r="A211" s="147"/>
      <c r="B211" s="148"/>
      <c r="C211" s="149"/>
      <c r="D211" s="150"/>
      <c r="E211" s="150"/>
      <c r="F211" s="151"/>
      <c r="G211" s="3"/>
      <c r="I211" s="3"/>
      <c r="K211" s="145"/>
      <c r="L211" s="146"/>
      <c r="N211" s="145"/>
      <c r="O211" s="146"/>
      <c r="Q211" s="3"/>
      <c r="S211" s="3"/>
      <c r="U211" s="145"/>
      <c r="V211" s="146"/>
      <c r="X211" s="145"/>
      <c r="Y211" s="146"/>
    </row>
    <row r="212" spans="1:25" ht="14.25" customHeight="1" x14ac:dyDescent="0.25">
      <c r="A212" s="147"/>
      <c r="B212" s="148"/>
      <c r="C212" s="149"/>
      <c r="D212" s="150"/>
      <c r="E212" s="150"/>
      <c r="F212" s="151"/>
      <c r="G212" s="3"/>
      <c r="I212" s="3"/>
      <c r="K212" s="145"/>
      <c r="L212" s="146"/>
      <c r="N212" s="145"/>
      <c r="O212" s="146"/>
      <c r="Q212" s="3"/>
      <c r="S212" s="3"/>
      <c r="U212" s="145"/>
      <c r="V212" s="146"/>
      <c r="X212" s="145"/>
      <c r="Y212" s="146"/>
    </row>
    <row r="213" spans="1:25" ht="14.25" customHeight="1" x14ac:dyDescent="0.25">
      <c r="A213" s="147"/>
      <c r="B213" s="148"/>
      <c r="C213" s="149"/>
      <c r="D213" s="150"/>
      <c r="E213" s="150"/>
      <c r="F213" s="151"/>
      <c r="G213" s="3"/>
      <c r="I213" s="3"/>
      <c r="K213" s="145"/>
      <c r="L213" s="146"/>
      <c r="N213" s="145"/>
      <c r="O213" s="146"/>
      <c r="Q213" s="3"/>
      <c r="S213" s="3"/>
      <c r="U213" s="145"/>
      <c r="V213" s="146"/>
      <c r="X213" s="145"/>
      <c r="Y213" s="146"/>
    </row>
    <row r="214" spans="1:25" ht="14.25" customHeight="1" x14ac:dyDescent="0.25">
      <c r="A214" s="147"/>
      <c r="B214" s="148"/>
      <c r="C214" s="149"/>
      <c r="D214" s="150"/>
      <c r="E214" s="150"/>
      <c r="F214" s="151"/>
      <c r="G214" s="3"/>
      <c r="I214" s="3"/>
      <c r="K214" s="145"/>
      <c r="L214" s="146"/>
      <c r="N214" s="145"/>
      <c r="O214" s="146"/>
      <c r="Q214" s="3"/>
      <c r="S214" s="3"/>
      <c r="U214" s="145"/>
      <c r="V214" s="146"/>
      <c r="X214" s="145"/>
      <c r="Y214" s="146"/>
    </row>
    <row r="215" spans="1:25" ht="14.25" customHeight="1" x14ac:dyDescent="0.25">
      <c r="A215" s="147"/>
      <c r="B215" s="148"/>
      <c r="C215" s="149"/>
      <c r="D215" s="150"/>
      <c r="E215" s="150"/>
      <c r="F215" s="151"/>
      <c r="G215" s="3"/>
      <c r="I215" s="3"/>
      <c r="K215" s="145"/>
      <c r="L215" s="146"/>
      <c r="N215" s="145"/>
      <c r="O215" s="146"/>
      <c r="Q215" s="3"/>
      <c r="S215" s="3"/>
      <c r="U215" s="145"/>
      <c r="V215" s="146"/>
      <c r="X215" s="145"/>
      <c r="Y215" s="146"/>
    </row>
    <row r="216" spans="1:25" ht="14.25" customHeight="1" x14ac:dyDescent="0.25">
      <c r="A216" s="147"/>
      <c r="B216" s="148"/>
      <c r="C216" s="149"/>
      <c r="D216" s="150"/>
      <c r="E216" s="150"/>
      <c r="F216" s="151"/>
      <c r="G216" s="3"/>
      <c r="I216" s="3"/>
      <c r="K216" s="145"/>
      <c r="L216" s="146"/>
      <c r="N216" s="145"/>
      <c r="O216" s="146"/>
      <c r="Q216" s="3"/>
      <c r="S216" s="3"/>
      <c r="U216" s="145"/>
      <c r="V216" s="146"/>
      <c r="X216" s="145"/>
      <c r="Y216" s="146"/>
    </row>
    <row r="217" spans="1:25" ht="14.25" customHeight="1" x14ac:dyDescent="0.25">
      <c r="A217" s="147"/>
      <c r="B217" s="148"/>
      <c r="C217" s="149"/>
      <c r="D217" s="150"/>
      <c r="E217" s="150"/>
      <c r="F217" s="151"/>
      <c r="G217" s="3"/>
      <c r="I217" s="3"/>
      <c r="K217" s="145"/>
      <c r="L217" s="146"/>
      <c r="N217" s="145"/>
      <c r="O217" s="146"/>
      <c r="Q217" s="3"/>
      <c r="S217" s="3"/>
      <c r="U217" s="145"/>
      <c r="V217" s="146"/>
      <c r="X217" s="145"/>
      <c r="Y217" s="146"/>
    </row>
    <row r="218" spans="1:25" ht="14.25" customHeight="1" x14ac:dyDescent="0.25">
      <c r="A218" s="147"/>
      <c r="B218" s="148"/>
      <c r="C218" s="149"/>
      <c r="D218" s="150"/>
      <c r="E218" s="150"/>
      <c r="F218" s="151"/>
      <c r="G218" s="3"/>
      <c r="I218" s="3"/>
      <c r="K218" s="145"/>
      <c r="L218" s="146"/>
      <c r="N218" s="145"/>
      <c r="O218" s="146"/>
      <c r="Q218" s="3"/>
      <c r="S218" s="3"/>
      <c r="U218" s="145"/>
      <c r="V218" s="146"/>
      <c r="X218" s="145"/>
      <c r="Y218" s="146"/>
    </row>
    <row r="219" spans="1:25" ht="14.25" customHeight="1" x14ac:dyDescent="0.25">
      <c r="A219" s="147"/>
      <c r="B219" s="148"/>
      <c r="C219" s="149"/>
      <c r="D219" s="150"/>
      <c r="E219" s="150"/>
      <c r="F219" s="151"/>
      <c r="G219" s="3"/>
      <c r="I219" s="3"/>
      <c r="K219" s="145"/>
      <c r="L219" s="146"/>
      <c r="N219" s="145"/>
      <c r="O219" s="146"/>
      <c r="Q219" s="3"/>
      <c r="S219" s="3"/>
      <c r="U219" s="145"/>
      <c r="V219" s="146"/>
      <c r="X219" s="145"/>
      <c r="Y219" s="146"/>
    </row>
    <row r="220" spans="1:25" ht="14.25" customHeight="1" x14ac:dyDescent="0.25">
      <c r="A220" s="147"/>
      <c r="B220" s="148"/>
      <c r="C220" s="149"/>
      <c r="D220" s="150"/>
      <c r="E220" s="150"/>
      <c r="F220" s="151"/>
      <c r="G220" s="3"/>
      <c r="I220" s="3"/>
      <c r="K220" s="145"/>
      <c r="L220" s="146"/>
      <c r="N220" s="145"/>
      <c r="O220" s="146"/>
      <c r="Q220" s="3"/>
      <c r="S220" s="3"/>
      <c r="U220" s="145"/>
      <c r="V220" s="146"/>
      <c r="X220" s="145"/>
      <c r="Y220" s="146"/>
    </row>
    <row r="221" spans="1:25" ht="14.25" customHeight="1" x14ac:dyDescent="0.25">
      <c r="A221" s="147"/>
      <c r="B221" s="148"/>
      <c r="C221" s="149"/>
      <c r="D221" s="150"/>
      <c r="E221" s="150"/>
      <c r="F221" s="151"/>
      <c r="G221" s="3"/>
      <c r="I221" s="3"/>
      <c r="K221" s="145"/>
      <c r="L221" s="146"/>
      <c r="N221" s="145"/>
      <c r="O221" s="146"/>
      <c r="Q221" s="3"/>
      <c r="S221" s="3"/>
      <c r="U221" s="145"/>
      <c r="V221" s="146"/>
      <c r="X221" s="145"/>
      <c r="Y221" s="146"/>
    </row>
    <row r="222" spans="1:25" ht="14.25" customHeight="1" x14ac:dyDescent="0.25">
      <c r="A222" s="147"/>
      <c r="B222" s="148"/>
      <c r="C222" s="149"/>
      <c r="D222" s="150"/>
      <c r="E222" s="150"/>
      <c r="F222" s="151"/>
      <c r="G222" s="3"/>
      <c r="I222" s="3"/>
      <c r="K222" s="145"/>
      <c r="L222" s="146"/>
      <c r="N222" s="145"/>
      <c r="O222" s="146"/>
      <c r="Q222" s="3"/>
      <c r="S222" s="3"/>
      <c r="U222" s="145"/>
      <c r="V222" s="146"/>
      <c r="X222" s="145"/>
      <c r="Y222" s="146"/>
    </row>
    <row r="223" spans="1:25" ht="14.25" customHeight="1" x14ac:dyDescent="0.25">
      <c r="A223" s="147"/>
      <c r="B223" s="148"/>
      <c r="C223" s="149"/>
      <c r="D223" s="150"/>
      <c r="E223" s="150"/>
      <c r="F223" s="151"/>
      <c r="G223" s="3"/>
      <c r="I223" s="3"/>
      <c r="K223" s="145"/>
      <c r="L223" s="146"/>
      <c r="N223" s="145"/>
      <c r="O223" s="146"/>
      <c r="Q223" s="3"/>
      <c r="S223" s="3"/>
      <c r="U223" s="145"/>
      <c r="V223" s="146"/>
      <c r="X223" s="145"/>
      <c r="Y223" s="146"/>
    </row>
    <row r="224" spans="1:25" ht="14.25" customHeight="1" x14ac:dyDescent="0.25">
      <c r="A224" s="147"/>
      <c r="B224" s="148"/>
      <c r="C224" s="149"/>
      <c r="D224" s="150"/>
      <c r="E224" s="150"/>
      <c r="F224" s="151"/>
      <c r="G224" s="3"/>
      <c r="I224" s="3"/>
      <c r="K224" s="145"/>
      <c r="L224" s="146"/>
      <c r="N224" s="145"/>
      <c r="O224" s="146"/>
      <c r="Q224" s="3"/>
      <c r="S224" s="3"/>
      <c r="U224" s="145"/>
      <c r="V224" s="146"/>
      <c r="X224" s="145"/>
      <c r="Y224" s="146"/>
    </row>
    <row r="225" spans="1:25" ht="14.25" customHeight="1" x14ac:dyDescent="0.25">
      <c r="A225" s="147"/>
      <c r="B225" s="148"/>
      <c r="C225" s="149"/>
      <c r="D225" s="150"/>
      <c r="E225" s="150"/>
      <c r="F225" s="151"/>
      <c r="G225" s="3"/>
      <c r="I225" s="3"/>
      <c r="K225" s="145"/>
      <c r="L225" s="146"/>
      <c r="N225" s="145"/>
      <c r="O225" s="146"/>
      <c r="Q225" s="3"/>
      <c r="S225" s="3"/>
      <c r="U225" s="145"/>
      <c r="V225" s="146"/>
      <c r="X225" s="145"/>
      <c r="Y225" s="146"/>
    </row>
    <row r="226" spans="1:25" ht="14.25" customHeight="1" x14ac:dyDescent="0.25">
      <c r="A226" s="147"/>
      <c r="B226" s="148"/>
      <c r="C226" s="149"/>
      <c r="D226" s="150"/>
      <c r="E226" s="150"/>
      <c r="F226" s="151"/>
      <c r="G226" s="3"/>
      <c r="I226" s="3"/>
      <c r="K226" s="145"/>
      <c r="L226" s="146"/>
      <c r="N226" s="145"/>
      <c r="O226" s="146"/>
      <c r="Q226" s="3"/>
      <c r="S226" s="3"/>
      <c r="U226" s="145"/>
      <c r="V226" s="146"/>
      <c r="X226" s="145"/>
      <c r="Y226" s="146"/>
    </row>
    <row r="227" spans="1:25" ht="14.25" customHeight="1" x14ac:dyDescent="0.25">
      <c r="A227" s="147"/>
      <c r="B227" s="148"/>
      <c r="C227" s="149"/>
      <c r="D227" s="150"/>
      <c r="E227" s="150"/>
      <c r="F227" s="151"/>
      <c r="G227" s="3"/>
      <c r="I227" s="3"/>
      <c r="K227" s="145"/>
      <c r="L227" s="146"/>
      <c r="N227" s="145"/>
      <c r="O227" s="146"/>
      <c r="Q227" s="3"/>
      <c r="S227" s="3"/>
      <c r="U227" s="145"/>
      <c r="V227" s="146"/>
      <c r="X227" s="145"/>
      <c r="Y227" s="146"/>
    </row>
    <row r="228" spans="1:25" ht="14.25" customHeight="1" x14ac:dyDescent="0.25">
      <c r="A228" s="147"/>
      <c r="B228" s="148"/>
      <c r="C228" s="149"/>
      <c r="D228" s="150"/>
      <c r="E228" s="150"/>
      <c r="F228" s="151"/>
      <c r="G228" s="3"/>
      <c r="I228" s="3"/>
      <c r="K228" s="145"/>
      <c r="L228" s="146"/>
      <c r="N228" s="145"/>
      <c r="O228" s="146"/>
      <c r="Q228" s="3"/>
      <c r="S228" s="3"/>
      <c r="U228" s="145"/>
      <c r="V228" s="146"/>
      <c r="X228" s="145"/>
      <c r="Y228" s="146"/>
    </row>
    <row r="229" spans="1:25" ht="14.25" customHeight="1" x14ac:dyDescent="0.25">
      <c r="A229" s="147"/>
      <c r="B229" s="148"/>
      <c r="C229" s="149"/>
      <c r="D229" s="150"/>
      <c r="E229" s="150"/>
      <c r="F229" s="151"/>
      <c r="G229" s="3"/>
      <c r="I229" s="3"/>
      <c r="K229" s="145"/>
      <c r="L229" s="146"/>
      <c r="N229" s="145"/>
      <c r="O229" s="146"/>
      <c r="Q229" s="3"/>
      <c r="S229" s="3"/>
      <c r="U229" s="145"/>
      <c r="V229" s="146"/>
      <c r="X229" s="145"/>
      <c r="Y229" s="146"/>
    </row>
    <row r="230" spans="1:25" x14ac:dyDescent="0.25">
      <c r="A230" s="147"/>
      <c r="B230" s="148"/>
      <c r="C230" s="149"/>
      <c r="D230" s="150"/>
      <c r="E230" s="150"/>
      <c r="F230" s="151"/>
      <c r="G230" s="3"/>
      <c r="I230" s="3"/>
      <c r="K230" s="145"/>
      <c r="L230" s="146"/>
      <c r="N230" s="145"/>
      <c r="O230" s="146"/>
      <c r="Q230" s="3"/>
      <c r="S230" s="3"/>
      <c r="U230" s="145"/>
      <c r="V230" s="146"/>
      <c r="X230" s="145"/>
      <c r="Y230" s="146"/>
    </row>
    <row r="231" spans="1:25" x14ac:dyDescent="0.25">
      <c r="A231" s="147"/>
      <c r="B231" s="148"/>
      <c r="C231" s="149"/>
      <c r="D231" s="150"/>
      <c r="E231" s="150"/>
      <c r="F231" s="151"/>
      <c r="G231" s="3"/>
      <c r="I231" s="3"/>
      <c r="K231" s="145"/>
      <c r="L231" s="146"/>
      <c r="N231" s="145"/>
      <c r="O231" s="146"/>
      <c r="Q231" s="3"/>
      <c r="S231" s="3"/>
      <c r="U231" s="145"/>
      <c r="V231" s="146"/>
      <c r="X231" s="145"/>
      <c r="Y231" s="146"/>
    </row>
    <row r="232" spans="1:25" x14ac:dyDescent="0.25">
      <c r="A232" s="147"/>
      <c r="B232" s="148"/>
      <c r="C232" s="149"/>
      <c r="D232" s="150"/>
      <c r="E232" s="150"/>
      <c r="F232" s="151"/>
      <c r="G232" s="3"/>
      <c r="I232" s="3"/>
      <c r="K232" s="145"/>
      <c r="L232" s="146"/>
      <c r="N232" s="145"/>
      <c r="O232" s="146"/>
      <c r="Q232" s="3"/>
      <c r="S232" s="3"/>
      <c r="U232" s="145"/>
      <c r="V232" s="146"/>
      <c r="X232" s="145"/>
      <c r="Y232" s="146"/>
    </row>
    <row r="233" spans="1:25" x14ac:dyDescent="0.25">
      <c r="A233" s="147"/>
      <c r="B233" s="148"/>
      <c r="C233" s="149"/>
      <c r="D233" s="150"/>
      <c r="E233" s="150"/>
      <c r="F233" s="151"/>
      <c r="G233" s="3"/>
      <c r="I233" s="3"/>
      <c r="K233" s="145"/>
      <c r="L233" s="146"/>
      <c r="N233" s="145"/>
      <c r="O233" s="146"/>
      <c r="Q233" s="3"/>
      <c r="S233" s="3"/>
      <c r="U233" s="145"/>
      <c r="V233" s="146"/>
      <c r="X233" s="145"/>
      <c r="Y233" s="146"/>
    </row>
    <row r="234" spans="1:25" x14ac:dyDescent="0.25">
      <c r="A234" s="147"/>
      <c r="B234" s="148"/>
      <c r="C234" s="149"/>
      <c r="D234" s="150"/>
      <c r="E234" s="150"/>
      <c r="F234" s="151"/>
      <c r="G234" s="3"/>
      <c r="I234" s="3"/>
      <c r="K234" s="145"/>
      <c r="L234" s="146"/>
      <c r="N234" s="145"/>
      <c r="O234" s="146"/>
      <c r="Q234" s="3"/>
      <c r="S234" s="3"/>
      <c r="U234" s="145"/>
      <c r="V234" s="146"/>
      <c r="X234" s="145"/>
      <c r="Y234" s="146"/>
    </row>
    <row r="235" spans="1:25" x14ac:dyDescent="0.25">
      <c r="A235" s="147"/>
      <c r="B235" s="148"/>
      <c r="C235" s="149"/>
      <c r="D235" s="150"/>
      <c r="E235" s="150"/>
      <c r="F235" s="151"/>
      <c r="G235" s="3"/>
      <c r="I235" s="3"/>
      <c r="K235" s="145"/>
      <c r="L235" s="146"/>
      <c r="N235" s="145"/>
      <c r="O235" s="146"/>
      <c r="Q235" s="3"/>
      <c r="S235" s="3"/>
      <c r="U235" s="145"/>
      <c r="V235" s="146"/>
      <c r="X235" s="145"/>
      <c r="Y235" s="146"/>
    </row>
    <row r="236" spans="1:25" x14ac:dyDescent="0.25">
      <c r="A236" s="147"/>
      <c r="B236" s="148"/>
      <c r="C236" s="149"/>
      <c r="D236" s="150"/>
      <c r="E236" s="150"/>
      <c r="F236" s="151"/>
      <c r="G236" s="3"/>
      <c r="I236" s="3"/>
      <c r="K236" s="145"/>
      <c r="L236" s="146"/>
      <c r="N236" s="145"/>
      <c r="O236" s="146"/>
      <c r="Q236" s="3"/>
      <c r="S236" s="3"/>
      <c r="U236" s="145"/>
      <c r="V236" s="146"/>
      <c r="X236" s="145"/>
      <c r="Y236" s="146"/>
    </row>
    <row r="237" spans="1:25" x14ac:dyDescent="0.25">
      <c r="A237" s="147"/>
      <c r="B237" s="148"/>
      <c r="C237" s="149"/>
      <c r="D237" s="150"/>
      <c r="E237" s="150"/>
      <c r="F237" s="151"/>
      <c r="G237" s="3"/>
      <c r="I237" s="3"/>
      <c r="K237" s="145"/>
      <c r="L237" s="146"/>
      <c r="N237" s="145"/>
      <c r="O237" s="146"/>
      <c r="Q237" s="3"/>
      <c r="S237" s="3"/>
      <c r="U237" s="145"/>
      <c r="V237" s="146"/>
      <c r="X237" s="145"/>
      <c r="Y237" s="146"/>
    </row>
    <row r="238" spans="1:25" x14ac:dyDescent="0.25">
      <c r="A238" s="147"/>
      <c r="B238" s="148"/>
      <c r="C238" s="149"/>
      <c r="D238" s="150"/>
      <c r="E238" s="150"/>
      <c r="F238" s="151"/>
      <c r="G238" s="3"/>
      <c r="I238" s="3"/>
      <c r="K238" s="145"/>
      <c r="L238" s="146"/>
      <c r="N238" s="145"/>
      <c r="O238" s="146"/>
      <c r="Q238" s="3"/>
      <c r="S238" s="3"/>
      <c r="U238" s="145"/>
      <c r="V238" s="146"/>
      <c r="X238" s="145"/>
      <c r="Y238" s="146"/>
    </row>
    <row r="239" spans="1:25" x14ac:dyDescent="0.25">
      <c r="A239" s="147"/>
      <c r="B239" s="148"/>
      <c r="C239" s="149"/>
      <c r="D239" s="150"/>
      <c r="E239" s="150"/>
      <c r="F239" s="151"/>
      <c r="G239" s="3"/>
      <c r="I239" s="3"/>
      <c r="K239" s="145"/>
      <c r="L239" s="146"/>
      <c r="N239" s="145"/>
      <c r="O239" s="146"/>
      <c r="Q239" s="3"/>
      <c r="S239" s="3"/>
      <c r="U239" s="145"/>
      <c r="V239" s="146"/>
      <c r="X239" s="145"/>
      <c r="Y239" s="146"/>
    </row>
    <row r="240" spans="1:25" x14ac:dyDescent="0.25">
      <c r="A240" s="147"/>
      <c r="B240" s="148"/>
      <c r="C240" s="149"/>
      <c r="D240" s="150"/>
      <c r="E240" s="150"/>
      <c r="F240" s="151"/>
      <c r="G240" s="3"/>
      <c r="I240" s="3"/>
      <c r="K240" s="145"/>
      <c r="L240" s="146"/>
      <c r="N240" s="145"/>
      <c r="O240" s="146"/>
      <c r="Q240" s="3"/>
      <c r="S240" s="3"/>
      <c r="U240" s="145"/>
      <c r="V240" s="146"/>
      <c r="X240" s="145"/>
      <c r="Y240" s="146"/>
    </row>
    <row r="241" spans="1:28" x14ac:dyDescent="0.25">
      <c r="A241" s="147"/>
      <c r="B241" s="148"/>
      <c r="C241" s="149"/>
      <c r="D241" s="150"/>
      <c r="E241" s="150"/>
      <c r="F241" s="151"/>
      <c r="G241" s="3"/>
      <c r="I241" s="3"/>
      <c r="K241" s="145"/>
      <c r="L241" s="146"/>
      <c r="N241" s="145"/>
      <c r="O241" s="146"/>
      <c r="Q241" s="3"/>
      <c r="S241" s="3"/>
      <c r="U241" s="145"/>
      <c r="V241" s="146"/>
      <c r="X241" s="145"/>
      <c r="Y241" s="146"/>
    </row>
    <row r="242" spans="1:28" x14ac:dyDescent="0.25">
      <c r="A242" s="147"/>
      <c r="B242" s="148"/>
      <c r="C242" s="149"/>
      <c r="D242" s="150"/>
      <c r="E242" s="150"/>
      <c r="F242" s="151"/>
      <c r="G242" s="3"/>
      <c r="I242" s="3"/>
      <c r="K242" s="145"/>
      <c r="L242" s="146"/>
      <c r="N242" s="145"/>
      <c r="O242" s="146"/>
      <c r="Q242" s="3"/>
      <c r="S242" s="3"/>
      <c r="U242" s="145"/>
      <c r="V242" s="146"/>
      <c r="X242" s="145"/>
      <c r="Y242" s="146"/>
    </row>
    <row r="243" spans="1:28" x14ac:dyDescent="0.25">
      <c r="A243" s="147"/>
      <c r="B243" s="148"/>
      <c r="C243" s="149"/>
      <c r="D243" s="150"/>
      <c r="E243" s="150"/>
      <c r="F243" s="151"/>
      <c r="G243" s="3"/>
      <c r="I243" s="3"/>
      <c r="K243" s="145"/>
      <c r="L243" s="146"/>
      <c r="N243" s="145"/>
      <c r="O243" s="146"/>
      <c r="Q243" s="3"/>
      <c r="S243" s="3"/>
      <c r="U243" s="145"/>
      <c r="V243" s="146"/>
      <c r="X243" s="145"/>
      <c r="Y243" s="146"/>
    </row>
    <row r="244" spans="1:28" x14ac:dyDescent="0.25">
      <c r="A244" s="147"/>
      <c r="B244" s="148"/>
      <c r="C244" s="149"/>
      <c r="D244" s="150"/>
      <c r="E244" s="150"/>
      <c r="F244" s="151"/>
      <c r="G244" s="3"/>
      <c r="I244" s="3"/>
      <c r="K244" s="145"/>
      <c r="L244" s="146"/>
      <c r="N244" s="145"/>
      <c r="O244" s="146"/>
      <c r="Q244" s="3"/>
      <c r="S244" s="3"/>
      <c r="U244" s="145"/>
      <c r="V244" s="146"/>
      <c r="X244" s="145"/>
      <c r="Y244" s="146"/>
    </row>
    <row r="245" spans="1:28" x14ac:dyDescent="0.25">
      <c r="A245" s="147"/>
      <c r="B245" s="148"/>
      <c r="C245" s="149"/>
      <c r="D245" s="150"/>
      <c r="E245" s="150"/>
      <c r="F245" s="151"/>
      <c r="G245" s="3"/>
      <c r="I245" s="3"/>
      <c r="K245" s="145"/>
      <c r="L245" s="146"/>
      <c r="N245" s="145"/>
      <c r="O245" s="146"/>
      <c r="Q245" s="3"/>
      <c r="S245" s="3"/>
      <c r="U245" s="145"/>
      <c r="V245" s="146"/>
      <c r="X245" s="145"/>
      <c r="Y245" s="146"/>
    </row>
    <row r="246" spans="1:28" x14ac:dyDescent="0.25">
      <c r="A246" s="147"/>
      <c r="B246" s="148"/>
      <c r="C246" s="149"/>
      <c r="D246" s="150"/>
      <c r="E246" s="150"/>
      <c r="F246" s="151"/>
      <c r="G246" s="3"/>
      <c r="I246" s="3"/>
      <c r="K246" s="145"/>
      <c r="L246" s="146"/>
      <c r="N246" s="145"/>
      <c r="O246" s="146"/>
      <c r="Q246" s="3"/>
      <c r="S246" s="3"/>
      <c r="U246" s="145"/>
      <c r="V246" s="146"/>
      <c r="X246" s="145"/>
      <c r="Y246" s="146"/>
    </row>
    <row r="247" spans="1:28" x14ac:dyDescent="0.25">
      <c r="A247" s="147"/>
      <c r="B247" s="148"/>
      <c r="C247" s="149"/>
      <c r="D247" s="150"/>
      <c r="E247" s="150"/>
      <c r="F247" s="151"/>
      <c r="G247" s="3"/>
      <c r="I247" s="3"/>
      <c r="K247" s="145"/>
      <c r="L247" s="146"/>
      <c r="N247" s="145"/>
      <c r="O247" s="146"/>
      <c r="Q247" s="3"/>
      <c r="S247" s="3"/>
      <c r="U247" s="145"/>
      <c r="V247" s="146"/>
      <c r="X247" s="145"/>
      <c r="Y247" s="146"/>
    </row>
    <row r="248" spans="1:28" x14ac:dyDescent="0.25">
      <c r="A248" s="147"/>
      <c r="B248" s="148"/>
      <c r="C248" s="149"/>
      <c r="D248" s="150"/>
      <c r="E248" s="150"/>
      <c r="F248" s="151"/>
      <c r="G248" s="3"/>
      <c r="I248" s="3"/>
      <c r="K248" s="145"/>
      <c r="L248" s="146"/>
      <c r="N248" s="145"/>
      <c r="O248" s="146"/>
      <c r="Q248" s="3"/>
      <c r="S248" s="3"/>
      <c r="U248" s="145"/>
      <c r="V248" s="146"/>
      <c r="X248" s="145"/>
      <c r="Y248" s="146"/>
    </row>
    <row r="249" spans="1:28" x14ac:dyDescent="0.25">
      <c r="A249" s="147"/>
      <c r="B249" s="148"/>
      <c r="C249" s="149"/>
      <c r="D249" s="150"/>
      <c r="E249" s="150"/>
      <c r="F249" s="151"/>
      <c r="G249" s="3"/>
      <c r="I249" s="3"/>
      <c r="K249" s="145"/>
      <c r="L249" s="146"/>
      <c r="N249" s="145"/>
      <c r="O249" s="146"/>
      <c r="Q249" s="3"/>
      <c r="S249" s="3"/>
      <c r="U249" s="145"/>
      <c r="V249" s="146"/>
      <c r="X249" s="145"/>
      <c r="Y249" s="146"/>
    </row>
    <row r="250" spans="1:28" x14ac:dyDescent="0.25">
      <c r="A250" s="147"/>
      <c r="B250" s="148"/>
      <c r="C250" s="149"/>
      <c r="D250" s="150"/>
      <c r="E250" s="150"/>
      <c r="F250" s="151"/>
      <c r="G250" s="3"/>
      <c r="I250" s="3"/>
      <c r="K250" s="145"/>
      <c r="L250" s="146"/>
      <c r="N250" s="145"/>
      <c r="O250" s="146"/>
      <c r="Q250" s="3"/>
      <c r="S250" s="3"/>
      <c r="U250" s="145"/>
      <c r="V250" s="146"/>
      <c r="X250" s="145"/>
      <c r="Y250" s="146"/>
    </row>
    <row r="251" spans="1:28" x14ac:dyDescent="0.25">
      <c r="A251" s="147"/>
      <c r="B251" s="148"/>
      <c r="C251" s="149"/>
      <c r="D251" s="150"/>
      <c r="E251" s="150"/>
      <c r="F251" s="151"/>
      <c r="G251" s="3"/>
      <c r="I251" s="3"/>
      <c r="K251" s="145"/>
      <c r="L251" s="146"/>
      <c r="N251" s="145"/>
      <c r="O251" s="146"/>
      <c r="Q251" s="3"/>
      <c r="S251" s="3"/>
      <c r="U251" s="145"/>
      <c r="V251" s="146"/>
      <c r="X251" s="145"/>
      <c r="Y251" s="146"/>
      <c r="AB251" s="25"/>
    </row>
    <row r="252" spans="1:28" x14ac:dyDescent="0.25">
      <c r="A252" s="147"/>
      <c r="B252" s="148"/>
      <c r="C252" s="149"/>
      <c r="D252" s="150"/>
      <c r="E252" s="150"/>
      <c r="F252" s="151"/>
      <c r="G252" s="3"/>
      <c r="I252" s="3"/>
      <c r="K252" s="145"/>
      <c r="L252" s="146"/>
      <c r="N252" s="145"/>
      <c r="O252" s="146"/>
      <c r="Q252" s="3"/>
      <c r="S252" s="3"/>
      <c r="U252" s="145"/>
      <c r="V252" s="146"/>
      <c r="X252" s="145"/>
      <c r="Y252" s="146"/>
      <c r="AB252" s="25"/>
    </row>
    <row r="253" spans="1:28" x14ac:dyDescent="0.25">
      <c r="A253" s="147"/>
      <c r="B253" s="148"/>
      <c r="C253" s="149"/>
      <c r="D253" s="150"/>
      <c r="E253" s="150"/>
      <c r="F253" s="151"/>
      <c r="G253" s="3"/>
      <c r="I253" s="3"/>
      <c r="K253" s="145"/>
      <c r="L253" s="146"/>
      <c r="N253" s="145"/>
      <c r="O253" s="146"/>
      <c r="Q253" s="3"/>
      <c r="S253" s="3"/>
      <c r="U253" s="145"/>
      <c r="V253" s="146"/>
      <c r="X253" s="145"/>
      <c r="Y253" s="146"/>
      <c r="AB253" s="25"/>
    </row>
    <row r="254" spans="1:28" x14ac:dyDescent="0.25">
      <c r="A254" s="147"/>
      <c r="B254" s="148"/>
      <c r="C254" s="149"/>
      <c r="D254" s="150"/>
      <c r="E254" s="150"/>
      <c r="F254" s="151"/>
      <c r="G254" s="3"/>
      <c r="I254" s="3"/>
      <c r="K254" s="145"/>
      <c r="L254" s="146"/>
      <c r="N254" s="145"/>
      <c r="O254" s="146"/>
      <c r="Q254" s="3"/>
      <c r="S254" s="3"/>
      <c r="U254" s="145"/>
      <c r="V254" s="146"/>
      <c r="X254" s="145"/>
      <c r="Y254" s="146"/>
      <c r="AB254" s="25"/>
    </row>
    <row r="255" spans="1:28" x14ac:dyDescent="0.25">
      <c r="A255" s="147"/>
      <c r="B255" s="148"/>
      <c r="C255" s="149"/>
      <c r="D255" s="150"/>
      <c r="E255" s="150"/>
      <c r="F255" s="151"/>
      <c r="G255" s="3"/>
      <c r="I255" s="3"/>
      <c r="K255" s="145"/>
      <c r="L255" s="146"/>
      <c r="N255" s="145"/>
      <c r="O255" s="146"/>
      <c r="Q255" s="3"/>
      <c r="S255" s="3"/>
      <c r="U255" s="145"/>
      <c r="V255" s="146"/>
      <c r="X255" s="145"/>
      <c r="Y255" s="146"/>
      <c r="AB255" s="25"/>
    </row>
    <row r="256" spans="1:28" x14ac:dyDescent="0.25">
      <c r="A256" s="147"/>
      <c r="B256" s="148"/>
      <c r="C256" s="149"/>
      <c r="D256" s="150"/>
      <c r="E256" s="150"/>
      <c r="F256" s="151"/>
      <c r="G256" s="3"/>
      <c r="I256" s="3"/>
      <c r="K256" s="145"/>
      <c r="L256" s="146"/>
      <c r="N256" s="145"/>
      <c r="O256" s="146"/>
      <c r="Q256" s="3"/>
      <c r="S256" s="3"/>
      <c r="U256" s="145"/>
      <c r="V256" s="146"/>
      <c r="X256" s="145"/>
      <c r="Y256" s="146"/>
      <c r="AB256" s="25"/>
    </row>
    <row r="257" spans="1:28" x14ac:dyDescent="0.25">
      <c r="A257" s="147"/>
      <c r="B257" s="148"/>
      <c r="C257" s="149"/>
      <c r="D257" s="150"/>
      <c r="E257" s="150"/>
      <c r="F257" s="151"/>
      <c r="G257" s="3"/>
      <c r="I257" s="3"/>
      <c r="K257" s="145"/>
      <c r="L257" s="146"/>
      <c r="N257" s="145"/>
      <c r="O257" s="146"/>
      <c r="Q257" s="3"/>
      <c r="S257" s="3"/>
      <c r="U257" s="145"/>
      <c r="V257" s="146"/>
      <c r="X257" s="145"/>
      <c r="Y257" s="146"/>
      <c r="AB257" s="25"/>
    </row>
  </sheetData>
  <autoFilter ref="A13:AJ203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1862">
    <mergeCell ref="AE86:AF86"/>
    <mergeCell ref="AG86:AJ86"/>
    <mergeCell ref="A64:B64"/>
    <mergeCell ref="C64:F64"/>
    <mergeCell ref="K64:L64"/>
    <mergeCell ref="N64:O64"/>
    <mergeCell ref="U64:V64"/>
    <mergeCell ref="X64:Y64"/>
    <mergeCell ref="AE77:AF77"/>
    <mergeCell ref="AG77:AJ77"/>
    <mergeCell ref="AE78:AF78"/>
    <mergeCell ref="AG78:AJ78"/>
    <mergeCell ref="AE79:AF79"/>
    <mergeCell ref="AG79:AJ79"/>
    <mergeCell ref="AE80:AF80"/>
    <mergeCell ref="AG80:AJ80"/>
    <mergeCell ref="AE81:AF81"/>
    <mergeCell ref="AG81:AJ81"/>
    <mergeCell ref="AE82:AF82"/>
    <mergeCell ref="AG82:AJ82"/>
    <mergeCell ref="AE83:AF83"/>
    <mergeCell ref="AG83:AJ83"/>
    <mergeCell ref="AE84:AF84"/>
    <mergeCell ref="AG84:AJ84"/>
    <mergeCell ref="AE85:AF85"/>
    <mergeCell ref="AG85:AJ85"/>
    <mergeCell ref="AE68:AF68"/>
    <mergeCell ref="AG68:AJ68"/>
    <mergeCell ref="AE69:AF69"/>
    <mergeCell ref="AG69:AJ69"/>
    <mergeCell ref="AE70:AF70"/>
    <mergeCell ref="AG70:AJ70"/>
    <mergeCell ref="AE71:AF71"/>
    <mergeCell ref="AG71:AJ71"/>
    <mergeCell ref="AE72:AF72"/>
    <mergeCell ref="AG72:AJ72"/>
    <mergeCell ref="AE73:AF73"/>
    <mergeCell ref="AG73:AJ73"/>
    <mergeCell ref="AE74:AF74"/>
    <mergeCell ref="AG74:AJ74"/>
    <mergeCell ref="AE75:AF75"/>
    <mergeCell ref="AG75:AJ75"/>
    <mergeCell ref="AE76:AF76"/>
    <mergeCell ref="AG76:AJ76"/>
    <mergeCell ref="AE59:AF59"/>
    <mergeCell ref="AG59:AJ59"/>
    <mergeCell ref="AE60:AF60"/>
    <mergeCell ref="AG60:AJ60"/>
    <mergeCell ref="AE61:AF61"/>
    <mergeCell ref="AG61:AJ61"/>
    <mergeCell ref="AE62:AF62"/>
    <mergeCell ref="AG62:AJ62"/>
    <mergeCell ref="AE63:AF63"/>
    <mergeCell ref="AG63:AJ63"/>
    <mergeCell ref="AE64:AF64"/>
    <mergeCell ref="AG64:AJ64"/>
    <mergeCell ref="AE65:AF65"/>
    <mergeCell ref="AG65:AJ65"/>
    <mergeCell ref="AE66:AF66"/>
    <mergeCell ref="AG66:AJ66"/>
    <mergeCell ref="AE67:AF67"/>
    <mergeCell ref="AG67:AJ67"/>
    <mergeCell ref="AE50:AF50"/>
    <mergeCell ref="AG50:AJ50"/>
    <mergeCell ref="AE51:AF51"/>
    <mergeCell ref="AG51:AJ51"/>
    <mergeCell ref="AE52:AF52"/>
    <mergeCell ref="AG52:AJ52"/>
    <mergeCell ref="AE53:AF53"/>
    <mergeCell ref="AG53:AJ53"/>
    <mergeCell ref="AE54:AF54"/>
    <mergeCell ref="AG54:AJ54"/>
    <mergeCell ref="AE55:AF55"/>
    <mergeCell ref="AG55:AJ55"/>
    <mergeCell ref="AE56:AF56"/>
    <mergeCell ref="AG56:AJ56"/>
    <mergeCell ref="AE57:AF57"/>
    <mergeCell ref="AG57:AJ57"/>
    <mergeCell ref="AE58:AF58"/>
    <mergeCell ref="AG58:AJ58"/>
    <mergeCell ref="AE41:AF41"/>
    <mergeCell ref="AG41:AJ41"/>
    <mergeCell ref="AE42:AF42"/>
    <mergeCell ref="AG42:AJ42"/>
    <mergeCell ref="AE43:AF43"/>
    <mergeCell ref="AG43:AJ43"/>
    <mergeCell ref="AE44:AF44"/>
    <mergeCell ref="AG44:AJ44"/>
    <mergeCell ref="AE45:AF45"/>
    <mergeCell ref="AG45:AJ45"/>
    <mergeCell ref="AE46:AF46"/>
    <mergeCell ref="AG46:AJ46"/>
    <mergeCell ref="AE47:AF47"/>
    <mergeCell ref="AG47:AJ47"/>
    <mergeCell ref="AE48:AF48"/>
    <mergeCell ref="AG48:AJ48"/>
    <mergeCell ref="AE49:AF49"/>
    <mergeCell ref="AG49:AJ49"/>
    <mergeCell ref="AE32:AF32"/>
    <mergeCell ref="AG32:AJ32"/>
    <mergeCell ref="AE33:AF33"/>
    <mergeCell ref="AG33:AJ33"/>
    <mergeCell ref="AE34:AF34"/>
    <mergeCell ref="AG34:AJ34"/>
    <mergeCell ref="AE35:AF35"/>
    <mergeCell ref="AG35:AJ35"/>
    <mergeCell ref="AE36:AF36"/>
    <mergeCell ref="AG36:AJ36"/>
    <mergeCell ref="AE37:AF37"/>
    <mergeCell ref="AG37:AJ37"/>
    <mergeCell ref="AE38:AF38"/>
    <mergeCell ref="AG38:AJ38"/>
    <mergeCell ref="AE39:AF39"/>
    <mergeCell ref="AG39:AJ39"/>
    <mergeCell ref="AE40:AF40"/>
    <mergeCell ref="AG40:AJ40"/>
    <mergeCell ref="AE23:AF23"/>
    <mergeCell ref="AG23:AJ23"/>
    <mergeCell ref="AE24:AF24"/>
    <mergeCell ref="AG24:AJ24"/>
    <mergeCell ref="AE25:AF25"/>
    <mergeCell ref="AG25:AJ25"/>
    <mergeCell ref="AE26:AF26"/>
    <mergeCell ref="AG26:AJ26"/>
    <mergeCell ref="AE27:AF27"/>
    <mergeCell ref="AG27:AJ27"/>
    <mergeCell ref="AE28:AF28"/>
    <mergeCell ref="AG28:AJ28"/>
    <mergeCell ref="AE29:AF29"/>
    <mergeCell ref="AG29:AJ29"/>
    <mergeCell ref="AE30:AF30"/>
    <mergeCell ref="AG30:AJ30"/>
    <mergeCell ref="AE31:AF31"/>
    <mergeCell ref="AG31:AJ31"/>
    <mergeCell ref="AE14:AF14"/>
    <mergeCell ref="AG14:AJ14"/>
    <mergeCell ref="AE15:AF15"/>
    <mergeCell ref="AG15:AJ15"/>
    <mergeCell ref="AE16:AF16"/>
    <mergeCell ref="AG16:AJ16"/>
    <mergeCell ref="AE17:AF17"/>
    <mergeCell ref="AG17:AJ17"/>
    <mergeCell ref="AE18:AF18"/>
    <mergeCell ref="AG18:AJ18"/>
    <mergeCell ref="AE19:AF19"/>
    <mergeCell ref="AG19:AJ19"/>
    <mergeCell ref="AE20:AF20"/>
    <mergeCell ref="AG20:AJ20"/>
    <mergeCell ref="AE21:AF21"/>
    <mergeCell ref="AG21:AJ21"/>
    <mergeCell ref="AE22:AF22"/>
    <mergeCell ref="AG22:AJ22"/>
    <mergeCell ref="AE199:AF199"/>
    <mergeCell ref="AG198:AJ198"/>
    <mergeCell ref="AE200:AF200"/>
    <mergeCell ref="AG199:AJ199"/>
    <mergeCell ref="AE201:AF201"/>
    <mergeCell ref="AG200:AJ200"/>
    <mergeCell ref="AE202:AF202"/>
    <mergeCell ref="AG201:AJ201"/>
    <mergeCell ref="AE203:AF203"/>
    <mergeCell ref="AG202:AJ202"/>
    <mergeCell ref="A168:B168"/>
    <mergeCell ref="C168:F168"/>
    <mergeCell ref="A199:B199"/>
    <mergeCell ref="C199:F199"/>
    <mergeCell ref="K199:L199"/>
    <mergeCell ref="K168:L168"/>
    <mergeCell ref="N168:O168"/>
    <mergeCell ref="U168:V168"/>
    <mergeCell ref="X168:Y168"/>
    <mergeCell ref="N199:O199"/>
    <mergeCell ref="U199:V199"/>
    <mergeCell ref="X199:Y199"/>
    <mergeCell ref="AE190:AF190"/>
    <mergeCell ref="AG189:AJ189"/>
    <mergeCell ref="AE191:AF191"/>
    <mergeCell ref="AG190:AJ190"/>
    <mergeCell ref="AE192:AF192"/>
    <mergeCell ref="AG191:AJ191"/>
    <mergeCell ref="AE193:AF193"/>
    <mergeCell ref="AG192:AJ192"/>
    <mergeCell ref="AE194:AF194"/>
    <mergeCell ref="AG193:AJ193"/>
    <mergeCell ref="AE195:AF195"/>
    <mergeCell ref="AG194:AJ194"/>
    <mergeCell ref="AE196:AF196"/>
    <mergeCell ref="AG195:AJ195"/>
    <mergeCell ref="AE197:AF197"/>
    <mergeCell ref="AG196:AJ196"/>
    <mergeCell ref="AE198:AF198"/>
    <mergeCell ref="AG197:AJ197"/>
    <mergeCell ref="AE181:AF181"/>
    <mergeCell ref="AG180:AJ180"/>
    <mergeCell ref="AE182:AF182"/>
    <mergeCell ref="AG181:AJ181"/>
    <mergeCell ref="AE183:AF183"/>
    <mergeCell ref="AG182:AJ182"/>
    <mergeCell ref="AE184:AF184"/>
    <mergeCell ref="AG183:AJ183"/>
    <mergeCell ref="AE185:AF185"/>
    <mergeCell ref="AG184:AJ184"/>
    <mergeCell ref="AE186:AF186"/>
    <mergeCell ref="AG185:AJ185"/>
    <mergeCell ref="AE187:AF187"/>
    <mergeCell ref="AG186:AJ186"/>
    <mergeCell ref="AE188:AF188"/>
    <mergeCell ref="AG187:AJ187"/>
    <mergeCell ref="AE189:AF189"/>
    <mergeCell ref="AG188:AJ188"/>
    <mergeCell ref="AE159:AF159"/>
    <mergeCell ref="AG158:AJ158"/>
    <mergeCell ref="AE160:AF160"/>
    <mergeCell ref="AG159:AJ159"/>
    <mergeCell ref="AE161:AF161"/>
    <mergeCell ref="AG160:AJ160"/>
    <mergeCell ref="AE162:AF162"/>
    <mergeCell ref="AG161:AJ161"/>
    <mergeCell ref="AE163:AF163"/>
    <mergeCell ref="AG162:AJ162"/>
    <mergeCell ref="AE164:AF164"/>
    <mergeCell ref="AG163:AJ163"/>
    <mergeCell ref="AE165:AF165"/>
    <mergeCell ref="AG164:AJ164"/>
    <mergeCell ref="AE166:AF166"/>
    <mergeCell ref="AG165:AJ165"/>
    <mergeCell ref="AE167:AF167"/>
    <mergeCell ref="AG166:AJ166"/>
    <mergeCell ref="AE150:AF150"/>
    <mergeCell ref="AG149:AJ149"/>
    <mergeCell ref="AE151:AF151"/>
    <mergeCell ref="AG150:AJ150"/>
    <mergeCell ref="AE152:AF152"/>
    <mergeCell ref="AG151:AJ151"/>
    <mergeCell ref="AE153:AF153"/>
    <mergeCell ref="AG152:AJ152"/>
    <mergeCell ref="AE154:AF154"/>
    <mergeCell ref="AG153:AJ153"/>
    <mergeCell ref="AE155:AF155"/>
    <mergeCell ref="AG154:AJ154"/>
    <mergeCell ref="AE156:AF156"/>
    <mergeCell ref="AG155:AJ155"/>
    <mergeCell ref="AE157:AF157"/>
    <mergeCell ref="AG156:AJ156"/>
    <mergeCell ref="AE158:AF158"/>
    <mergeCell ref="AG157:AJ157"/>
    <mergeCell ref="AE141:AF141"/>
    <mergeCell ref="AG140:AJ140"/>
    <mergeCell ref="AE142:AF142"/>
    <mergeCell ref="AG141:AJ141"/>
    <mergeCell ref="AE143:AF143"/>
    <mergeCell ref="AG142:AJ142"/>
    <mergeCell ref="AE144:AF144"/>
    <mergeCell ref="AG143:AJ143"/>
    <mergeCell ref="AE145:AF145"/>
    <mergeCell ref="AG144:AJ144"/>
    <mergeCell ref="AE146:AF146"/>
    <mergeCell ref="AG145:AJ145"/>
    <mergeCell ref="AE147:AF147"/>
    <mergeCell ref="AG146:AJ146"/>
    <mergeCell ref="AE148:AF148"/>
    <mergeCell ref="AG147:AJ147"/>
    <mergeCell ref="AE149:AF149"/>
    <mergeCell ref="AG148:AJ148"/>
    <mergeCell ref="AE132:AF132"/>
    <mergeCell ref="AG131:AJ131"/>
    <mergeCell ref="AE133:AF133"/>
    <mergeCell ref="AG132:AJ132"/>
    <mergeCell ref="AE134:AF134"/>
    <mergeCell ref="AG133:AJ133"/>
    <mergeCell ref="AE135:AF135"/>
    <mergeCell ref="AG134:AJ134"/>
    <mergeCell ref="AE136:AF136"/>
    <mergeCell ref="AG135:AJ135"/>
    <mergeCell ref="AE137:AF137"/>
    <mergeCell ref="AG136:AJ136"/>
    <mergeCell ref="AE138:AF138"/>
    <mergeCell ref="AG137:AJ137"/>
    <mergeCell ref="AE139:AF139"/>
    <mergeCell ref="AG138:AJ138"/>
    <mergeCell ref="AE140:AF140"/>
    <mergeCell ref="AG139:AJ139"/>
    <mergeCell ref="AE123:AF123"/>
    <mergeCell ref="AG122:AJ122"/>
    <mergeCell ref="AE124:AF124"/>
    <mergeCell ref="AG123:AJ123"/>
    <mergeCell ref="AE125:AF125"/>
    <mergeCell ref="AG124:AJ124"/>
    <mergeCell ref="AE126:AF126"/>
    <mergeCell ref="AG125:AJ125"/>
    <mergeCell ref="AE127:AF127"/>
    <mergeCell ref="AG126:AJ126"/>
    <mergeCell ref="AE128:AF128"/>
    <mergeCell ref="AG127:AJ127"/>
    <mergeCell ref="AE129:AF129"/>
    <mergeCell ref="AG128:AJ128"/>
    <mergeCell ref="AE130:AF130"/>
    <mergeCell ref="AG129:AJ129"/>
    <mergeCell ref="AE131:AF131"/>
    <mergeCell ref="AG130:AJ130"/>
    <mergeCell ref="AE114:AF114"/>
    <mergeCell ref="AG113:AJ113"/>
    <mergeCell ref="AE115:AF115"/>
    <mergeCell ref="AG114:AJ114"/>
    <mergeCell ref="AE116:AF116"/>
    <mergeCell ref="AG115:AJ115"/>
    <mergeCell ref="AE117:AF117"/>
    <mergeCell ref="AG116:AJ116"/>
    <mergeCell ref="AE118:AF118"/>
    <mergeCell ref="AG117:AJ117"/>
    <mergeCell ref="AE119:AF119"/>
    <mergeCell ref="AG118:AJ118"/>
    <mergeCell ref="AE120:AF120"/>
    <mergeCell ref="AG119:AJ119"/>
    <mergeCell ref="AE121:AF121"/>
    <mergeCell ref="AG120:AJ120"/>
    <mergeCell ref="AE122:AF122"/>
    <mergeCell ref="AG121:AJ121"/>
    <mergeCell ref="AE105:AF105"/>
    <mergeCell ref="AG104:AJ104"/>
    <mergeCell ref="AE106:AF106"/>
    <mergeCell ref="AG105:AJ105"/>
    <mergeCell ref="AE107:AF107"/>
    <mergeCell ref="AG106:AJ106"/>
    <mergeCell ref="AE108:AF108"/>
    <mergeCell ref="AG107:AJ107"/>
    <mergeCell ref="AE109:AF109"/>
    <mergeCell ref="AG108:AJ108"/>
    <mergeCell ref="AE110:AF110"/>
    <mergeCell ref="AG109:AJ109"/>
    <mergeCell ref="AE111:AF111"/>
    <mergeCell ref="AG110:AJ110"/>
    <mergeCell ref="AE112:AF112"/>
    <mergeCell ref="AG111:AJ111"/>
    <mergeCell ref="AE113:AF113"/>
    <mergeCell ref="AG112:AJ112"/>
    <mergeCell ref="AE96:AF96"/>
    <mergeCell ref="AG95:AJ95"/>
    <mergeCell ref="AE97:AF97"/>
    <mergeCell ref="AG96:AJ96"/>
    <mergeCell ref="AE98:AF98"/>
    <mergeCell ref="AG97:AJ97"/>
    <mergeCell ref="AE99:AF99"/>
    <mergeCell ref="AG98:AJ98"/>
    <mergeCell ref="AE100:AF100"/>
    <mergeCell ref="AG99:AJ99"/>
    <mergeCell ref="AE101:AF101"/>
    <mergeCell ref="AG100:AJ100"/>
    <mergeCell ref="AE102:AF102"/>
    <mergeCell ref="AG101:AJ101"/>
    <mergeCell ref="AE103:AF103"/>
    <mergeCell ref="AG102:AJ102"/>
    <mergeCell ref="AE104:AF104"/>
    <mergeCell ref="AG103:AJ103"/>
    <mergeCell ref="AE87:AF87"/>
    <mergeCell ref="AE88:AF88"/>
    <mergeCell ref="AG87:AJ87"/>
    <mergeCell ref="AE89:AF89"/>
    <mergeCell ref="AG88:AJ88"/>
    <mergeCell ref="AE90:AF90"/>
    <mergeCell ref="AG89:AJ89"/>
    <mergeCell ref="AE91:AF91"/>
    <mergeCell ref="AG90:AJ90"/>
    <mergeCell ref="AE92:AF92"/>
    <mergeCell ref="AG91:AJ91"/>
    <mergeCell ref="AE93:AF93"/>
    <mergeCell ref="AG92:AJ92"/>
    <mergeCell ref="AE94:AF94"/>
    <mergeCell ref="AG93:AJ93"/>
    <mergeCell ref="AE95:AF95"/>
    <mergeCell ref="AG94:AJ94"/>
    <mergeCell ref="AG167:AJ167"/>
    <mergeCell ref="AG168:AJ168"/>
    <mergeCell ref="AG169:AJ169"/>
    <mergeCell ref="AG170:AJ170"/>
    <mergeCell ref="AG171:AJ171"/>
    <mergeCell ref="AG172:AJ172"/>
    <mergeCell ref="AG173:AJ173"/>
    <mergeCell ref="AG174:AJ174"/>
    <mergeCell ref="AG175:AJ175"/>
    <mergeCell ref="AG176:AJ176"/>
    <mergeCell ref="AG177:AJ177"/>
    <mergeCell ref="A163:B163"/>
    <mergeCell ref="C163:F163"/>
    <mergeCell ref="K163:L163"/>
    <mergeCell ref="N163:O163"/>
    <mergeCell ref="U163:V163"/>
    <mergeCell ref="X163:Y163"/>
    <mergeCell ref="AE168:AF168"/>
    <mergeCell ref="AE169:AF169"/>
    <mergeCell ref="AE170:AF170"/>
    <mergeCell ref="AE171:AF171"/>
    <mergeCell ref="AE172:AF172"/>
    <mergeCell ref="AE173:AF173"/>
    <mergeCell ref="AE174:AF174"/>
    <mergeCell ref="AE175:AF175"/>
    <mergeCell ref="AE176:AF176"/>
    <mergeCell ref="AE177:AF177"/>
    <mergeCell ref="AE178:AF178"/>
    <mergeCell ref="AE179:AF179"/>
    <mergeCell ref="AG178:AJ178"/>
    <mergeCell ref="AE180:AF180"/>
    <mergeCell ref="AG179:AJ179"/>
    <mergeCell ref="A160:B160"/>
    <mergeCell ref="C160:F160"/>
    <mergeCell ref="K160:L160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K162:L162"/>
    <mergeCell ref="N162:O162"/>
    <mergeCell ref="U162:V162"/>
    <mergeCell ref="X162:Y162"/>
    <mergeCell ref="K156:L156"/>
    <mergeCell ref="N156:O156"/>
    <mergeCell ref="U156:V156"/>
    <mergeCell ref="X156:Y156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  <mergeCell ref="A13:B13"/>
    <mergeCell ref="C13:F13"/>
    <mergeCell ref="K13:L13"/>
    <mergeCell ref="N13:O13"/>
    <mergeCell ref="U13:V13"/>
    <mergeCell ref="X13:Y13"/>
    <mergeCell ref="A14:B14"/>
    <mergeCell ref="C14:F14"/>
    <mergeCell ref="K14:L14"/>
    <mergeCell ref="N14:O14"/>
    <mergeCell ref="U14:V14"/>
    <mergeCell ref="X14:Y14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0:B60"/>
    <mergeCell ref="C60:F60"/>
    <mergeCell ref="K60:L60"/>
    <mergeCell ref="N60:O60"/>
    <mergeCell ref="U60:V60"/>
    <mergeCell ref="X60:Y60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3:B63"/>
    <mergeCell ref="C63:F63"/>
    <mergeCell ref="K63:L63"/>
    <mergeCell ref="N63:O63"/>
    <mergeCell ref="U63:V63"/>
    <mergeCell ref="X63:Y63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4:B94"/>
    <mergeCell ref="C94:F94"/>
    <mergeCell ref="K94:L94"/>
    <mergeCell ref="N94:O94"/>
    <mergeCell ref="U94:V94"/>
    <mergeCell ref="X94:Y94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X133:Y133"/>
    <mergeCell ref="A134:B134"/>
    <mergeCell ref="A132:B132"/>
    <mergeCell ref="C132:F132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37:B137"/>
    <mergeCell ref="C137:F137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9:B149"/>
    <mergeCell ref="C149:F149"/>
    <mergeCell ref="K149:L149"/>
    <mergeCell ref="N149:O149"/>
    <mergeCell ref="U149:V149"/>
    <mergeCell ref="X149:Y149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50:B150"/>
    <mergeCell ref="C150:F150"/>
    <mergeCell ref="K150:L150"/>
    <mergeCell ref="N150:O150"/>
    <mergeCell ref="U150:V150"/>
    <mergeCell ref="X150:Y150"/>
    <mergeCell ref="A152:B152"/>
    <mergeCell ref="C152:F152"/>
    <mergeCell ref="K152:L152"/>
    <mergeCell ref="N152:O152"/>
    <mergeCell ref="U152:V152"/>
    <mergeCell ref="X152:Y152"/>
    <mergeCell ref="A153:B153"/>
    <mergeCell ref="C153:F153"/>
    <mergeCell ref="K153:L153"/>
    <mergeCell ref="N153:O153"/>
    <mergeCell ref="U153:V153"/>
    <mergeCell ref="X153:Y153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51:B151"/>
    <mergeCell ref="C151:F151"/>
    <mergeCell ref="K151:L151"/>
    <mergeCell ref="N151:O151"/>
    <mergeCell ref="U151:V151"/>
    <mergeCell ref="X151:Y151"/>
    <mergeCell ref="A154:B154"/>
    <mergeCell ref="C154:F154"/>
    <mergeCell ref="K154:L154"/>
    <mergeCell ref="N154:O154"/>
    <mergeCell ref="U154:V154"/>
    <mergeCell ref="X154:Y154"/>
    <mergeCell ref="A155:B155"/>
    <mergeCell ref="C155:F155"/>
    <mergeCell ref="K155:L155"/>
    <mergeCell ref="N155:O155"/>
    <mergeCell ref="U155:V155"/>
    <mergeCell ref="X155:Y155"/>
    <mergeCell ref="A156:B156"/>
    <mergeCell ref="C156:F156"/>
    <mergeCell ref="A169:B169"/>
    <mergeCell ref="C169:F169"/>
    <mergeCell ref="K169:L169"/>
    <mergeCell ref="N169:O169"/>
    <mergeCell ref="U169:V169"/>
    <mergeCell ref="X169:Y169"/>
    <mergeCell ref="A167:B167"/>
    <mergeCell ref="C167:F167"/>
    <mergeCell ref="K167:L167"/>
    <mergeCell ref="N167:O167"/>
    <mergeCell ref="U167:V167"/>
    <mergeCell ref="X167:Y167"/>
    <mergeCell ref="A166:B166"/>
    <mergeCell ref="C166:F166"/>
    <mergeCell ref="K166:L166"/>
    <mergeCell ref="N166:O166"/>
    <mergeCell ref="U166:V166"/>
    <mergeCell ref="X166:Y166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86:B186"/>
    <mergeCell ref="C186:F186"/>
    <mergeCell ref="K186:L186"/>
    <mergeCell ref="N186:O186"/>
    <mergeCell ref="U186:V186"/>
    <mergeCell ref="X186:Y186"/>
    <mergeCell ref="X184:Y184"/>
    <mergeCell ref="A183:B183"/>
    <mergeCell ref="C183:F183"/>
    <mergeCell ref="K183:L183"/>
    <mergeCell ref="N183:O183"/>
    <mergeCell ref="U183:V183"/>
    <mergeCell ref="X183:Y183"/>
    <mergeCell ref="A182:B182"/>
    <mergeCell ref="C182:F182"/>
    <mergeCell ref="K182:L182"/>
    <mergeCell ref="N182:O182"/>
    <mergeCell ref="U182:V182"/>
    <mergeCell ref="X182:Y182"/>
    <mergeCell ref="A189:B189"/>
    <mergeCell ref="C189:F189"/>
    <mergeCell ref="K189:L189"/>
    <mergeCell ref="N189:O189"/>
    <mergeCell ref="U189:V189"/>
    <mergeCell ref="X189:Y189"/>
    <mergeCell ref="A188:B188"/>
    <mergeCell ref="C188:F188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A198:B198"/>
    <mergeCell ref="C198:F198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202:B202"/>
    <mergeCell ref="C202:F202"/>
    <mergeCell ref="K202:L202"/>
    <mergeCell ref="N202:O202"/>
    <mergeCell ref="U202:V202"/>
    <mergeCell ref="X202:Y202"/>
    <mergeCell ref="A201:B201"/>
    <mergeCell ref="C201:F201"/>
    <mergeCell ref="K201:L201"/>
    <mergeCell ref="N201:O201"/>
    <mergeCell ref="U201:V201"/>
    <mergeCell ref="X201:Y201"/>
    <mergeCell ref="A200:B200"/>
    <mergeCell ref="C200:F200"/>
    <mergeCell ref="K200:L200"/>
    <mergeCell ref="N200:O200"/>
    <mergeCell ref="U200:V200"/>
    <mergeCell ref="X200:Y200"/>
    <mergeCell ref="A205:B205"/>
    <mergeCell ref="C205:F205"/>
    <mergeCell ref="K205:L205"/>
    <mergeCell ref="N205:O205"/>
    <mergeCell ref="U205:V205"/>
    <mergeCell ref="X205:Y205"/>
    <mergeCell ref="A204:B204"/>
    <mergeCell ref="C204:F204"/>
    <mergeCell ref="K204:L204"/>
    <mergeCell ref="N204:O204"/>
    <mergeCell ref="U204:V204"/>
    <mergeCell ref="X204:Y204"/>
    <mergeCell ref="A203:B203"/>
    <mergeCell ref="C203:F203"/>
    <mergeCell ref="K203:L203"/>
    <mergeCell ref="N203:O203"/>
    <mergeCell ref="U203:V203"/>
    <mergeCell ref="X203:Y203"/>
    <mergeCell ref="A208:B208"/>
    <mergeCell ref="C208:F208"/>
    <mergeCell ref="K208:L208"/>
    <mergeCell ref="N208:O208"/>
    <mergeCell ref="U208:V208"/>
    <mergeCell ref="X208:Y208"/>
    <mergeCell ref="A207:B207"/>
    <mergeCell ref="C207:F207"/>
    <mergeCell ref="K207:L207"/>
    <mergeCell ref="N207:O207"/>
    <mergeCell ref="U207:V207"/>
    <mergeCell ref="X207:Y207"/>
    <mergeCell ref="A206:B206"/>
    <mergeCell ref="C206:F206"/>
    <mergeCell ref="K206:L206"/>
    <mergeCell ref="N206:O206"/>
    <mergeCell ref="U206:V206"/>
    <mergeCell ref="X206:Y206"/>
    <mergeCell ref="A211:B211"/>
    <mergeCell ref="C211:F211"/>
    <mergeCell ref="K211:L211"/>
    <mergeCell ref="N211:O211"/>
    <mergeCell ref="U211:V211"/>
    <mergeCell ref="X211:Y211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12:B212"/>
    <mergeCell ref="C212:F212"/>
    <mergeCell ref="K212:L212"/>
    <mergeCell ref="N212:O212"/>
    <mergeCell ref="U212:V212"/>
    <mergeCell ref="X212:Y212"/>
    <mergeCell ref="A217:B217"/>
    <mergeCell ref="C217:F217"/>
    <mergeCell ref="K217:L217"/>
    <mergeCell ref="N217:O217"/>
    <mergeCell ref="U217:V217"/>
    <mergeCell ref="X217:Y217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X221:Y221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18:B218"/>
    <mergeCell ref="C218:F218"/>
    <mergeCell ref="K218:L218"/>
    <mergeCell ref="N218:O218"/>
    <mergeCell ref="U218:V218"/>
    <mergeCell ref="X218:Y218"/>
    <mergeCell ref="A232:B232"/>
    <mergeCell ref="C232:F232"/>
    <mergeCell ref="K232:L232"/>
    <mergeCell ref="N232:O232"/>
    <mergeCell ref="U232:V232"/>
    <mergeCell ref="X232:Y232"/>
    <mergeCell ref="A231:B231"/>
    <mergeCell ref="C231:F231"/>
    <mergeCell ref="K231:L231"/>
    <mergeCell ref="N231:O231"/>
    <mergeCell ref="U231:V231"/>
    <mergeCell ref="X231:Y231"/>
    <mergeCell ref="A230:B230"/>
    <mergeCell ref="C230:F230"/>
    <mergeCell ref="A228:B228"/>
    <mergeCell ref="C228:F228"/>
    <mergeCell ref="K228:L228"/>
    <mergeCell ref="N228:O228"/>
    <mergeCell ref="U228:V228"/>
    <mergeCell ref="X228:Y228"/>
    <mergeCell ref="K230:L230"/>
    <mergeCell ref="N230:O230"/>
    <mergeCell ref="U230:V230"/>
    <mergeCell ref="X230:Y230"/>
    <mergeCell ref="A235:B235"/>
    <mergeCell ref="C235:F235"/>
    <mergeCell ref="K235:L235"/>
    <mergeCell ref="N235:O235"/>
    <mergeCell ref="U235:V235"/>
    <mergeCell ref="X235:Y235"/>
    <mergeCell ref="A234:B234"/>
    <mergeCell ref="C234:F234"/>
    <mergeCell ref="K234:L234"/>
    <mergeCell ref="N234:O234"/>
    <mergeCell ref="U234:V234"/>
    <mergeCell ref="X234:Y234"/>
    <mergeCell ref="A233:B233"/>
    <mergeCell ref="C233:F233"/>
    <mergeCell ref="K233:L233"/>
    <mergeCell ref="N233:O233"/>
    <mergeCell ref="U233:V233"/>
    <mergeCell ref="X233:Y233"/>
    <mergeCell ref="A238:B238"/>
    <mergeCell ref="C238:F238"/>
    <mergeCell ref="K238:L238"/>
    <mergeCell ref="N238:O238"/>
    <mergeCell ref="U238:V238"/>
    <mergeCell ref="X238:Y238"/>
    <mergeCell ref="A237:B237"/>
    <mergeCell ref="C237:F237"/>
    <mergeCell ref="K237:L237"/>
    <mergeCell ref="N237:O237"/>
    <mergeCell ref="U237:V237"/>
    <mergeCell ref="X237:Y237"/>
    <mergeCell ref="A236:B236"/>
    <mergeCell ref="C236:F236"/>
    <mergeCell ref="K236:L236"/>
    <mergeCell ref="N236:O236"/>
    <mergeCell ref="U236:V236"/>
    <mergeCell ref="X236:Y236"/>
    <mergeCell ref="A241:B241"/>
    <mergeCell ref="C241:F241"/>
    <mergeCell ref="K241:L241"/>
    <mergeCell ref="N241:O241"/>
    <mergeCell ref="U241:V241"/>
    <mergeCell ref="X241:Y241"/>
    <mergeCell ref="A240:B240"/>
    <mergeCell ref="C240:F240"/>
    <mergeCell ref="K240:L240"/>
    <mergeCell ref="N240:O240"/>
    <mergeCell ref="U240:V240"/>
    <mergeCell ref="X240:Y240"/>
    <mergeCell ref="A239:B239"/>
    <mergeCell ref="C239:F239"/>
    <mergeCell ref="K239:L239"/>
    <mergeCell ref="N239:O239"/>
    <mergeCell ref="U239:V239"/>
    <mergeCell ref="X239:Y239"/>
    <mergeCell ref="A244:B244"/>
    <mergeCell ref="C244:F244"/>
    <mergeCell ref="K244:L244"/>
    <mergeCell ref="N244:O244"/>
    <mergeCell ref="U244:V244"/>
    <mergeCell ref="X244:Y244"/>
    <mergeCell ref="A243:B243"/>
    <mergeCell ref="C243:F243"/>
    <mergeCell ref="K243:L243"/>
    <mergeCell ref="N243:O243"/>
    <mergeCell ref="U243:V243"/>
    <mergeCell ref="X243:Y243"/>
    <mergeCell ref="A242:B242"/>
    <mergeCell ref="C242:F242"/>
    <mergeCell ref="K242:L242"/>
    <mergeCell ref="N242:O242"/>
    <mergeCell ref="U242:V242"/>
    <mergeCell ref="X242:Y242"/>
    <mergeCell ref="A247:B247"/>
    <mergeCell ref="C247:F247"/>
    <mergeCell ref="K247:L247"/>
    <mergeCell ref="N247:O247"/>
    <mergeCell ref="U247:V247"/>
    <mergeCell ref="X247:Y247"/>
    <mergeCell ref="A246:B246"/>
    <mergeCell ref="C246:F246"/>
    <mergeCell ref="K246:L246"/>
    <mergeCell ref="N246:O246"/>
    <mergeCell ref="U246:V246"/>
    <mergeCell ref="X246:Y246"/>
    <mergeCell ref="A245:B245"/>
    <mergeCell ref="C245:F245"/>
    <mergeCell ref="K245:L245"/>
    <mergeCell ref="N245:O245"/>
    <mergeCell ref="U245:V245"/>
    <mergeCell ref="X245:Y245"/>
    <mergeCell ref="A250:B250"/>
    <mergeCell ref="C250:F250"/>
    <mergeCell ref="K250:L250"/>
    <mergeCell ref="N250:O250"/>
    <mergeCell ref="U250:V250"/>
    <mergeCell ref="X250:Y250"/>
    <mergeCell ref="A249:B249"/>
    <mergeCell ref="C249:F249"/>
    <mergeCell ref="K249:L249"/>
    <mergeCell ref="N249:O249"/>
    <mergeCell ref="U249:V249"/>
    <mergeCell ref="X249:Y249"/>
    <mergeCell ref="A248:B248"/>
    <mergeCell ref="C248:F248"/>
    <mergeCell ref="K248:L248"/>
    <mergeCell ref="N248:O248"/>
    <mergeCell ref="U248:V248"/>
    <mergeCell ref="X248:Y248"/>
    <mergeCell ref="A253:B253"/>
    <mergeCell ref="C253:F253"/>
    <mergeCell ref="K253:L253"/>
    <mergeCell ref="N253:O253"/>
    <mergeCell ref="U253:V253"/>
    <mergeCell ref="X253:Y253"/>
    <mergeCell ref="A252:B252"/>
    <mergeCell ref="C252:F252"/>
    <mergeCell ref="K252:L252"/>
    <mergeCell ref="N252:O252"/>
    <mergeCell ref="U252:V252"/>
    <mergeCell ref="X252:Y252"/>
    <mergeCell ref="A251:B251"/>
    <mergeCell ref="C251:F251"/>
    <mergeCell ref="K251:L251"/>
    <mergeCell ref="N251:O251"/>
    <mergeCell ref="U251:V251"/>
    <mergeCell ref="X251:Y251"/>
    <mergeCell ref="A256:B256"/>
    <mergeCell ref="C256:F256"/>
    <mergeCell ref="K256:L256"/>
    <mergeCell ref="N256:O256"/>
    <mergeCell ref="U256:V256"/>
    <mergeCell ref="X256:Y256"/>
    <mergeCell ref="A255:B255"/>
    <mergeCell ref="C255:F255"/>
    <mergeCell ref="K255:L255"/>
    <mergeCell ref="N255:O255"/>
    <mergeCell ref="U255:V255"/>
    <mergeCell ref="X255:Y255"/>
    <mergeCell ref="A254:B254"/>
    <mergeCell ref="C254:F254"/>
    <mergeCell ref="K254:L254"/>
    <mergeCell ref="N254:O254"/>
    <mergeCell ref="U254:V254"/>
    <mergeCell ref="X254:Y254"/>
    <mergeCell ref="A257:B257"/>
    <mergeCell ref="C257:F257"/>
    <mergeCell ref="K257:L257"/>
    <mergeCell ref="N257:O257"/>
    <mergeCell ref="U257:V257"/>
    <mergeCell ref="X257:Y257"/>
    <mergeCell ref="A185:B185"/>
    <mergeCell ref="C185:F185"/>
    <mergeCell ref="K185:L185"/>
    <mergeCell ref="N185:O185"/>
    <mergeCell ref="U185:V185"/>
    <mergeCell ref="X185:Y185"/>
    <mergeCell ref="C134:F134"/>
    <mergeCell ref="K134:L134"/>
    <mergeCell ref="N134:O134"/>
    <mergeCell ref="U134:V134"/>
    <mergeCell ref="X134:Y134"/>
    <mergeCell ref="A184:B184"/>
    <mergeCell ref="C184:F184"/>
    <mergeCell ref="K184:L184"/>
    <mergeCell ref="N184:O184"/>
    <mergeCell ref="U184:V184"/>
    <mergeCell ref="A133:B133"/>
    <mergeCell ref="C133:F133"/>
    <mergeCell ref="K133:L133"/>
    <mergeCell ref="N133:O133"/>
    <mergeCell ref="U133:V133"/>
    <mergeCell ref="A227:B227"/>
    <mergeCell ref="C227:F227"/>
    <mergeCell ref="K227:L227"/>
    <mergeCell ref="N227:O227"/>
    <mergeCell ref="U227:V227"/>
    <mergeCell ref="X227:Y227"/>
    <mergeCell ref="A226:B226"/>
    <mergeCell ref="C226:F226"/>
    <mergeCell ref="K226:L226"/>
    <mergeCell ref="N226:O226"/>
    <mergeCell ref="U226:V226"/>
    <mergeCell ref="X226:Y226"/>
    <mergeCell ref="A225:B225"/>
    <mergeCell ref="C225:F225"/>
    <mergeCell ref="K225:L225"/>
    <mergeCell ref="N225:O225"/>
    <mergeCell ref="U225:V225"/>
    <mergeCell ref="X225:Y225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A229:B229"/>
    <mergeCell ref="C229:F229"/>
    <mergeCell ref="K229:L229"/>
    <mergeCell ref="N229:O229"/>
    <mergeCell ref="U229:V229"/>
    <mergeCell ref="X229:Y229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BEP</vt:lpstr>
      <vt:lpstr>Ingreso</vt:lpstr>
      <vt:lpstr>Egresos</vt:lpstr>
      <vt:lpstr>Balance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note</cp:lastModifiedBy>
  <cp:lastPrinted>2024-12-02T13:56:12Z</cp:lastPrinted>
  <dcterms:created xsi:type="dcterms:W3CDTF">2024-06-10T12:04:23Z</dcterms:created>
  <dcterms:modified xsi:type="dcterms:W3CDTF">2024-12-02T13:58:43Z</dcterms:modified>
</cp:coreProperties>
</file>